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18390" windowHeight="6255"/>
  </bookViews>
  <sheets>
    <sheet name="保費計算(含健保)" sheetId="8" r:id="rId1"/>
    <sheet name="級距" sheetId="7" r:id="rId2"/>
    <sheet name="勞工保險投保薪資分級表" sheetId="14" r:id="rId3"/>
    <sheet name="勞工退休金月提繳工資分級表" sheetId="13" r:id="rId4"/>
    <sheet name="健保保額分級分攤表" sheetId="9" r:id="rId5"/>
  </sheets>
  <calcPr calcId="152511"/>
</workbook>
</file>

<file path=xl/calcChain.xml><?xml version="1.0" encoding="utf-8"?>
<calcChain xmlns="http://schemas.openxmlformats.org/spreadsheetml/2006/main">
  <c r="R9" i="8" l="1"/>
  <c r="R2" i="8"/>
  <c r="R5" i="8"/>
  <c r="N8" i="8" l="1"/>
  <c r="R8" i="8"/>
  <c r="I8" i="8"/>
  <c r="I7" i="8"/>
  <c r="H8" i="8"/>
  <c r="R7" i="8"/>
  <c r="H51" i="9"/>
  <c r="G51" i="9"/>
  <c r="F51" i="9"/>
  <c r="E51" i="9"/>
  <c r="C51" i="9"/>
  <c r="D51" i="9" s="1"/>
  <c r="H50" i="9"/>
  <c r="G50" i="9"/>
  <c r="C50" i="9"/>
  <c r="F50" i="9" s="1"/>
  <c r="H49" i="9"/>
  <c r="G49" i="9"/>
  <c r="C49" i="9"/>
  <c r="F49" i="9" s="1"/>
  <c r="H48" i="9"/>
  <c r="G48" i="9"/>
  <c r="C48" i="9"/>
  <c r="D48" i="9" s="1"/>
  <c r="H47" i="9"/>
  <c r="G47" i="9"/>
  <c r="D47" i="9"/>
  <c r="C47" i="9"/>
  <c r="E47" i="9" s="1"/>
  <c r="H46" i="9"/>
  <c r="G46" i="9"/>
  <c r="F46" i="9"/>
  <c r="E46" i="9"/>
  <c r="D46" i="9"/>
  <c r="C46" i="9"/>
  <c r="H45" i="9"/>
  <c r="G45" i="9"/>
  <c r="F45" i="9"/>
  <c r="E45" i="9"/>
  <c r="C45" i="9"/>
  <c r="D45" i="9" s="1"/>
  <c r="H44" i="9"/>
  <c r="G44" i="9"/>
  <c r="F44" i="9"/>
  <c r="C44" i="9"/>
  <c r="E44" i="9" s="1"/>
  <c r="H43" i="9"/>
  <c r="G43" i="9"/>
  <c r="C43" i="9"/>
  <c r="F43" i="9" s="1"/>
  <c r="H42" i="9"/>
  <c r="G42" i="9"/>
  <c r="C42" i="9"/>
  <c r="D42" i="9" s="1"/>
  <c r="H41" i="9"/>
  <c r="G41" i="9"/>
  <c r="D41" i="9"/>
  <c r="C41" i="9"/>
  <c r="E41" i="9" s="1"/>
  <c r="H40" i="9"/>
  <c r="G40" i="9"/>
  <c r="F40" i="9"/>
  <c r="E40" i="9"/>
  <c r="D40" i="9"/>
  <c r="C40" i="9"/>
  <c r="H39" i="9"/>
  <c r="G39" i="9"/>
  <c r="F39" i="9"/>
  <c r="E39" i="9"/>
  <c r="C39" i="9"/>
  <c r="D39" i="9" s="1"/>
  <c r="H38" i="9"/>
  <c r="G38" i="9"/>
  <c r="F38" i="9"/>
  <c r="C38" i="9"/>
  <c r="E38" i="9" s="1"/>
  <c r="H37" i="9"/>
  <c r="G37" i="9"/>
  <c r="C37" i="9"/>
  <c r="F37" i="9" s="1"/>
  <c r="H36" i="9"/>
  <c r="G36" i="9"/>
  <c r="C36" i="9"/>
  <c r="D36" i="9" s="1"/>
  <c r="H35" i="9"/>
  <c r="G35" i="9"/>
  <c r="D35" i="9"/>
  <c r="C35" i="9"/>
  <c r="E35" i="9" s="1"/>
  <c r="H34" i="9"/>
  <c r="G34" i="9"/>
  <c r="F34" i="9"/>
  <c r="E34" i="9"/>
  <c r="D34" i="9"/>
  <c r="C34" i="9"/>
  <c r="H33" i="9"/>
  <c r="G33" i="9"/>
  <c r="F33" i="9"/>
  <c r="E33" i="9"/>
  <c r="C33" i="9"/>
  <c r="D33" i="9" s="1"/>
  <c r="H32" i="9"/>
  <c r="G32" i="9"/>
  <c r="C32" i="9"/>
  <c r="F32" i="9" s="1"/>
  <c r="H31" i="9"/>
  <c r="G31" i="9"/>
  <c r="D31" i="9"/>
  <c r="C31" i="9"/>
  <c r="F31" i="9" s="1"/>
  <c r="H30" i="9"/>
  <c r="G30" i="9"/>
  <c r="C30" i="9"/>
  <c r="D30" i="9" s="1"/>
  <c r="H29" i="9"/>
  <c r="G29" i="9"/>
  <c r="F29" i="9"/>
  <c r="D29" i="9"/>
  <c r="C29" i="9"/>
  <c r="E29" i="9" s="1"/>
  <c r="H28" i="9"/>
  <c r="G28" i="9"/>
  <c r="F28" i="9"/>
  <c r="E28" i="9"/>
  <c r="D28" i="9"/>
  <c r="C28" i="9"/>
  <c r="H27" i="9"/>
  <c r="G27" i="9"/>
  <c r="F27" i="9"/>
  <c r="E27" i="9"/>
  <c r="C27" i="9"/>
  <c r="D27" i="9" s="1"/>
  <c r="H26" i="9"/>
  <c r="G26" i="9"/>
  <c r="C26" i="9"/>
  <c r="F26" i="9" s="1"/>
  <c r="H25" i="9"/>
  <c r="G25" i="9"/>
  <c r="D25" i="9"/>
  <c r="C25" i="9"/>
  <c r="F25" i="9" s="1"/>
  <c r="H24" i="9"/>
  <c r="G24" i="9"/>
  <c r="C24" i="9"/>
  <c r="D24" i="9" s="1"/>
  <c r="H23" i="9"/>
  <c r="G23" i="9"/>
  <c r="F23" i="9"/>
  <c r="E23" i="9"/>
  <c r="D23" i="9"/>
  <c r="C23" i="9"/>
  <c r="H22" i="9"/>
  <c r="G22" i="9"/>
  <c r="F22" i="9"/>
  <c r="E22" i="9"/>
  <c r="D22" i="9"/>
  <c r="C22" i="9"/>
  <c r="H21" i="9"/>
  <c r="G21" i="9"/>
  <c r="F21" i="9"/>
  <c r="E21" i="9"/>
  <c r="C21" i="9"/>
  <c r="D21" i="9" s="1"/>
  <c r="H20" i="9"/>
  <c r="G20" i="9"/>
  <c r="C20" i="9"/>
  <c r="F20" i="9" s="1"/>
  <c r="H19" i="9"/>
  <c r="G19" i="9"/>
  <c r="C19" i="9"/>
  <c r="F19" i="9" s="1"/>
  <c r="H18" i="9"/>
  <c r="G18" i="9"/>
  <c r="C18" i="9"/>
  <c r="D18" i="9" s="1"/>
  <c r="H17" i="9"/>
  <c r="G17" i="9"/>
  <c r="D17" i="9"/>
  <c r="C17" i="9"/>
  <c r="E17" i="9" s="1"/>
  <c r="H16" i="9"/>
  <c r="G16" i="9"/>
  <c r="F16" i="9"/>
  <c r="E16" i="9"/>
  <c r="D16" i="9"/>
  <c r="C16" i="9"/>
  <c r="H15" i="9"/>
  <c r="G15" i="9"/>
  <c r="F15" i="9"/>
  <c r="E15" i="9"/>
  <c r="C15" i="9"/>
  <c r="D15" i="9" s="1"/>
  <c r="H14" i="9"/>
  <c r="G14" i="9"/>
  <c r="C14" i="9"/>
  <c r="F14" i="9" s="1"/>
  <c r="H13" i="9"/>
  <c r="G13" i="9"/>
  <c r="C13" i="9"/>
  <c r="F13" i="9" s="1"/>
  <c r="H12" i="9"/>
  <c r="G12" i="9"/>
  <c r="C12" i="9"/>
  <c r="D12" i="9" s="1"/>
  <c r="H11" i="9"/>
  <c r="G11" i="9"/>
  <c r="D11" i="9"/>
  <c r="C11" i="9"/>
  <c r="E11" i="9" s="1"/>
  <c r="H10" i="9"/>
  <c r="G10" i="9"/>
  <c r="F10" i="9"/>
  <c r="E10" i="9"/>
  <c r="D10" i="9"/>
  <c r="C10" i="9"/>
  <c r="H9" i="9"/>
  <c r="G9" i="9"/>
  <c r="F9" i="9"/>
  <c r="E9" i="9"/>
  <c r="C9" i="9"/>
  <c r="D9" i="9" s="1"/>
  <c r="H8" i="9"/>
  <c r="G8" i="9"/>
  <c r="F8" i="9"/>
  <c r="C8" i="9"/>
  <c r="E8" i="9" s="1"/>
  <c r="H7" i="9"/>
  <c r="G7" i="9"/>
  <c r="C7" i="9"/>
  <c r="F7" i="9" s="1"/>
  <c r="H6" i="9"/>
  <c r="G6" i="9"/>
  <c r="C6" i="9"/>
  <c r="F6" i="9" s="1"/>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H5" i="9"/>
  <c r="G5" i="9"/>
  <c r="C5" i="9"/>
  <c r="F5" i="9" s="1"/>
  <c r="D5" i="9" l="1"/>
  <c r="E5" i="9"/>
  <c r="E12" i="9"/>
  <c r="D13" i="9"/>
  <c r="E18" i="9"/>
  <c r="D19" i="9"/>
  <c r="E30" i="9"/>
  <c r="D6" i="9"/>
  <c r="E6" i="9"/>
  <c r="D7" i="9"/>
  <c r="F11" i="9"/>
  <c r="F17" i="9"/>
  <c r="E24" i="9"/>
  <c r="F35" i="9"/>
  <c r="E36" i="9"/>
  <c r="D37" i="9"/>
  <c r="F41" i="9"/>
  <c r="E42" i="9"/>
  <c r="D43" i="9"/>
  <c r="F47" i="9"/>
  <c r="E48" i="9"/>
  <c r="D49" i="9"/>
  <c r="E7" i="9"/>
  <c r="D8" i="9"/>
  <c r="F12" i="9"/>
  <c r="E13" i="9"/>
  <c r="D14" i="9"/>
  <c r="F18" i="9"/>
  <c r="E19" i="9"/>
  <c r="D20" i="9"/>
  <c r="F24" i="9"/>
  <c r="E25" i="9"/>
  <c r="D26" i="9"/>
  <c r="F30" i="9"/>
  <c r="E31" i="9"/>
  <c r="D32" i="9"/>
  <c r="F36" i="9"/>
  <c r="E37" i="9"/>
  <c r="D38" i="9"/>
  <c r="F42" i="9"/>
  <c r="E43" i="9"/>
  <c r="D44" i="9"/>
  <c r="F48" i="9"/>
  <c r="E49" i="9"/>
  <c r="D50" i="9"/>
  <c r="E14" i="9"/>
  <c r="E20" i="9"/>
  <c r="E26" i="9"/>
  <c r="E32" i="9"/>
  <c r="E50" i="9"/>
  <c r="D2" i="8" l="1"/>
  <c r="K2" i="8" s="1"/>
  <c r="C2" i="8"/>
  <c r="M8" i="8"/>
  <c r="M6" i="8"/>
  <c r="R6" i="8" s="1"/>
  <c r="M4" i="8"/>
  <c r="M7" i="8"/>
  <c r="M3" i="8"/>
  <c r="C4" i="8"/>
  <c r="C8" i="8"/>
  <c r="C5" i="8"/>
  <c r="H5" i="8" s="1"/>
  <c r="C3" i="8"/>
  <c r="I3" i="8" s="1"/>
  <c r="C7" i="8"/>
  <c r="C6" i="8"/>
  <c r="I6" i="8" s="1"/>
  <c r="C9" i="8"/>
  <c r="I9" i="8" s="1"/>
  <c r="D8" i="8"/>
  <c r="J8" i="8" s="1"/>
  <c r="D4" i="8"/>
  <c r="K4" i="8" s="1"/>
  <c r="D7" i="8"/>
  <c r="J7" i="8" s="1"/>
  <c r="D5" i="8"/>
  <c r="K5" i="8" s="1"/>
  <c r="D9" i="8"/>
  <c r="K9" i="8" s="1"/>
  <c r="D6" i="8"/>
  <c r="J6" i="8" s="1"/>
  <c r="D3" i="8"/>
  <c r="K3" i="8" s="1"/>
  <c r="H7" i="8" l="1"/>
  <c r="N7" i="8"/>
  <c r="Q7" i="8" s="1"/>
  <c r="N4" i="8"/>
  <c r="R4" i="8"/>
  <c r="R3" i="8"/>
  <c r="N3" i="8"/>
  <c r="Q3" i="8" s="1"/>
  <c r="I4" i="8"/>
  <c r="H4" i="8"/>
  <c r="H2" i="8"/>
  <c r="I2" i="8"/>
  <c r="H3" i="8"/>
  <c r="Q8" i="8"/>
  <c r="H9" i="8"/>
  <c r="J4" i="8"/>
  <c r="Q4" i="8"/>
  <c r="K6" i="8"/>
  <c r="J2" i="8"/>
  <c r="J5" i="8"/>
  <c r="N6" i="8"/>
  <c r="Q6" i="8" s="1"/>
  <c r="K8" i="8"/>
  <c r="J3" i="8"/>
  <c r="J9" i="8"/>
  <c r="H6" i="8"/>
  <c r="K7" i="8"/>
</calcChain>
</file>

<file path=xl/comments1.xml><?xml version="1.0" encoding="utf-8"?>
<comments xmlns="http://schemas.openxmlformats.org/spreadsheetml/2006/main">
  <authors>
    <author>user</author>
    <author>USER</author>
  </authors>
  <commentList>
    <comment ref="R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補充保費
</t>
        </r>
      </text>
    </comment>
    <comment ref="G5" authorId="1" shapeId="0">
      <text>
        <r>
          <rPr>
            <b/>
            <sz val="9"/>
            <color indexed="81"/>
            <rFont val="Tahoma"/>
            <family val="2"/>
          </rPr>
          <t>USER:</t>
        </r>
        <r>
          <rPr>
            <sz val="9"/>
            <color indexed="81"/>
            <rFont val="Tahoma"/>
            <family val="2"/>
          </rPr>
          <t xml:space="preserve">
</t>
        </r>
        <r>
          <rPr>
            <sz val="9"/>
            <color indexed="81"/>
            <rFont val="細明體"/>
            <family val="3"/>
            <charset val="136"/>
          </rPr>
          <t>勿更動</t>
        </r>
      </text>
    </comment>
    <comment ref="R5" authorId="0" shapeId="0">
      <text>
        <r>
          <rPr>
            <b/>
            <sz val="9"/>
            <color indexed="81"/>
            <rFont val="Tahoma"/>
            <family val="2"/>
          </rPr>
          <t xml:space="preserve">user:
</t>
        </r>
        <r>
          <rPr>
            <b/>
            <sz val="9"/>
            <color indexed="81"/>
            <rFont val="細明體"/>
            <family val="3"/>
            <charset val="136"/>
          </rPr>
          <t xml:space="preserve">補充保費
</t>
        </r>
      </text>
    </comment>
    <comment ref="G9" authorId="1" shapeId="0">
      <text>
        <r>
          <rPr>
            <b/>
            <sz val="9"/>
            <color indexed="81"/>
            <rFont val="Tahoma"/>
            <family val="2"/>
          </rPr>
          <t>USER:</t>
        </r>
        <r>
          <rPr>
            <sz val="9"/>
            <color indexed="81"/>
            <rFont val="Tahoma"/>
            <family val="2"/>
          </rPr>
          <t xml:space="preserve">
</t>
        </r>
        <r>
          <rPr>
            <sz val="9"/>
            <color indexed="81"/>
            <rFont val="細明體"/>
            <family val="3"/>
            <charset val="136"/>
          </rPr>
          <t>勿更動</t>
        </r>
      </text>
    </comment>
  </commentList>
</comments>
</file>

<file path=xl/sharedStrings.xml><?xml version="1.0" encoding="utf-8"?>
<sst xmlns="http://schemas.openxmlformats.org/spreadsheetml/2006/main" count="251" uniqueCount="218">
  <si>
    <t>本月加保天數</t>
    <phoneticPr fontId="2" type="noConversion"/>
  </si>
  <si>
    <t>自付勞保</t>
    <phoneticPr fontId="2" type="noConversion"/>
  </si>
  <si>
    <t>勞保</t>
    <phoneticPr fontId="2" type="noConversion"/>
  </si>
  <si>
    <t>健保</t>
    <phoneticPr fontId="2" type="noConversion"/>
  </si>
  <si>
    <t>機關健保</t>
    <phoneticPr fontId="13" type="noConversion"/>
  </si>
  <si>
    <t>一般要自提勞退金</t>
    <phoneticPr fontId="4" type="noConversion"/>
  </si>
  <si>
    <t>健保級距</t>
    <phoneticPr fontId="13" type="noConversion"/>
  </si>
  <si>
    <t>一般(未加健保)</t>
    <phoneticPr fontId="4" type="noConversion"/>
  </si>
  <si>
    <t>月投保金額</t>
    <phoneticPr fontId="2" type="noConversion"/>
  </si>
  <si>
    <t>健保自付</t>
    <phoneticPr fontId="4" type="noConversion"/>
  </si>
  <si>
    <t>眷屬(人)</t>
  </si>
  <si>
    <t>眷屬不計(人)</t>
  </si>
  <si>
    <t>一般(含眷屬健保)</t>
    <phoneticPr fontId="13" type="noConversion"/>
  </si>
  <si>
    <t>一般(含健保)</t>
    <phoneticPr fontId="4" type="noConversion"/>
  </si>
  <si>
    <t>勞保級距(元)</t>
    <phoneticPr fontId="2" type="noConversion"/>
  </si>
  <si>
    <t>勞退級距(元)</t>
    <phoneticPr fontId="2" type="noConversion"/>
  </si>
  <si>
    <t>勞退雇提(%)</t>
    <phoneticPr fontId="2" type="noConversion"/>
  </si>
  <si>
    <r>
      <t>勞退</t>
    </r>
    <r>
      <rPr>
        <b/>
        <u/>
        <sz val="11"/>
        <rFont val="標楷體"/>
        <family val="4"/>
        <charset val="136"/>
      </rPr>
      <t>自提</t>
    </r>
    <r>
      <rPr>
        <b/>
        <sz val="11"/>
        <rFont val="標楷體"/>
        <family val="4"/>
        <charset val="136"/>
      </rPr>
      <t>(%)</t>
    </r>
    <phoneticPr fontId="2" type="noConversion"/>
  </si>
  <si>
    <t>請於藍框處填註相關資料，系統將自動帶出相關保費</t>
    <phoneticPr fontId="4" type="noConversion"/>
  </si>
  <si>
    <t>勞退</t>
    <phoneticPr fontId="2" type="noConversion"/>
  </si>
  <si>
    <t>機關勞保</t>
    <phoneticPr fontId="2" type="noConversion"/>
  </si>
  <si>
    <t>自提勞退金</t>
    <phoneticPr fontId="2" type="noConversion"/>
  </si>
  <si>
    <t>機關
勞退</t>
    <phoneticPr fontId="2" type="noConversion"/>
  </si>
  <si>
    <t>外籍、外配、年滿65歲(含健保)</t>
    <phoneticPr fontId="4" type="noConversion"/>
  </si>
  <si>
    <t>外籍、外配、年滿65歲(含眷屬健保)</t>
    <phoneticPr fontId="4" type="noConversion"/>
  </si>
  <si>
    <t>外籍、外配、年滿65歲，領取月薪13500以下，只保1天</t>
    <phoneticPr fontId="4" type="noConversion"/>
  </si>
  <si>
    <t>全民健康保險保險費負擔金額表(三)</t>
    <phoneticPr fontId="2" type="noConversion"/>
  </si>
  <si>
    <t>﹝公、民營事業、機構及有一定雇主之受雇者適用﹞</t>
    <phoneticPr fontId="2" type="noConversion"/>
  </si>
  <si>
    <t>單位：新台幣元</t>
  </si>
  <si>
    <t>投保金額等級</t>
    <phoneticPr fontId="2" type="noConversion"/>
  </si>
  <si>
    <t>被保險人及眷屬負擔金額﹝負擔比率30%﹞</t>
  </si>
  <si>
    <t>投保單位負擔金額﹝負擔比率60%﹞</t>
    <phoneticPr fontId="2" type="noConversion"/>
  </si>
  <si>
    <t>政府補助金額﹝補助比率10%﹞</t>
    <phoneticPr fontId="2" type="noConversion"/>
  </si>
  <si>
    <t>本人</t>
    <phoneticPr fontId="2" type="noConversion"/>
  </si>
  <si>
    <t>本人+１眷口</t>
    <phoneticPr fontId="2" type="noConversion"/>
  </si>
  <si>
    <t>本人+２眷口</t>
    <phoneticPr fontId="2" type="noConversion"/>
  </si>
  <si>
    <t>本人+３眷口</t>
    <phoneticPr fontId="2" type="noConversion"/>
  </si>
  <si>
    <t xml:space="preserve">                         承保組製表</t>
    <phoneticPr fontId="2" type="noConversion"/>
  </si>
  <si>
    <t>領取月薪11100以下，只保1天</t>
    <phoneticPr fontId="4" type="noConversion"/>
  </si>
  <si>
    <t>自付保費(30%)</t>
    <phoneticPr fontId="4" type="noConversion"/>
  </si>
  <si>
    <t>勞工退休金月提繳分級表</t>
    <phoneticPr fontId="13" type="noConversion"/>
  </si>
  <si>
    <t>110年1月1日起實施</t>
    <phoneticPr fontId="2" type="noConversion"/>
  </si>
  <si>
    <r>
      <t>註:1.自110年1月1日起配合基本工資調整，第一級調整為24,000元</t>
    </r>
    <r>
      <rPr>
        <b/>
        <sz val="12"/>
        <color rgb="FF0000CC"/>
        <rFont val="新細明體"/>
        <family val="1"/>
        <charset val="136"/>
      </rPr>
      <t>。</t>
    </r>
    <phoneticPr fontId="2" type="noConversion"/>
  </si>
  <si>
    <t xml:space="preserve">    2.自110年1月1日起費率調整為5.17%。</t>
    <phoneticPr fontId="2" type="noConversion"/>
  </si>
  <si>
    <t xml:space="preserve">    3.自109年1月1日起調整平均眷口數為0.58人，投保單位負擔金額含本人
       及平均眷屬人數0.58人,合計1.58人。</t>
    <phoneticPr fontId="2" type="noConversion"/>
  </si>
  <si>
    <t>級距</t>
  </si>
  <si>
    <t>級</t>
  </si>
  <si>
    <t>實際工資/執行業務所得</t>
  </si>
  <si>
    <t>月提繳工資/月提繳執行業務所得</t>
  </si>
  <si>
    <t>第1組</t>
  </si>
  <si>
    <t>1,500元以下</t>
  </si>
  <si>
    <t>1,500元</t>
  </si>
  <si>
    <t>第7組</t>
  </si>
  <si>
    <t>45,801元至48,200元</t>
  </si>
  <si>
    <t>48,200元</t>
  </si>
  <si>
    <t>1,501元至3,000元</t>
  </si>
  <si>
    <t>3,000元</t>
  </si>
  <si>
    <t>48,201元至50,600元</t>
  </si>
  <si>
    <t>50,600元</t>
  </si>
  <si>
    <t>3,001元至4,500元</t>
  </si>
  <si>
    <t>4,500元</t>
  </si>
  <si>
    <t>50,601元至53,000元</t>
  </si>
  <si>
    <t>53,000元</t>
  </si>
  <si>
    <t>4,501元至6,000元</t>
  </si>
  <si>
    <t>6,000元</t>
  </si>
  <si>
    <t>53,001元至55,400元</t>
  </si>
  <si>
    <t>55,400元</t>
  </si>
  <si>
    <t>6,001元至7,500元</t>
  </si>
  <si>
    <t>7,500元</t>
  </si>
  <si>
    <t>55,401元至57,800元</t>
  </si>
  <si>
    <t>57,800元</t>
  </si>
  <si>
    <t>第2組</t>
  </si>
  <si>
    <t>7,501元至8,700元</t>
  </si>
  <si>
    <t>8,700元</t>
  </si>
  <si>
    <t>第8組</t>
  </si>
  <si>
    <t>57,801元至60,800元</t>
  </si>
  <si>
    <t>60,800元</t>
  </si>
  <si>
    <t>8,701元至9,900元</t>
  </si>
  <si>
    <t>9,900元</t>
  </si>
  <si>
    <t>60,801元至63,800元</t>
  </si>
  <si>
    <t>63,800元</t>
  </si>
  <si>
    <t>9,901元至11,100元</t>
  </si>
  <si>
    <t>11,100元</t>
  </si>
  <si>
    <t>63,801元至66,800元</t>
  </si>
  <si>
    <t>66,800元</t>
  </si>
  <si>
    <t>11,101元至12,540元</t>
  </si>
  <si>
    <t>12,540元</t>
  </si>
  <si>
    <t>66,801元至69,800元</t>
  </si>
  <si>
    <t>69,800元</t>
  </si>
  <si>
    <t>12,541元至13,500元</t>
  </si>
  <si>
    <t>13,500元</t>
  </si>
  <si>
    <t>69,801元至72,800元</t>
  </si>
  <si>
    <t>72,800元</t>
  </si>
  <si>
    <t>第3組</t>
  </si>
  <si>
    <t>13,501元至15,840元</t>
  </si>
  <si>
    <t>15,840元</t>
  </si>
  <si>
    <t>第9組</t>
  </si>
  <si>
    <t>72,801元至76,500元</t>
  </si>
  <si>
    <t>76,500元</t>
  </si>
  <si>
    <t>15,841元至16,500元</t>
  </si>
  <si>
    <t>16,500元</t>
  </si>
  <si>
    <t>76,501元至80,200元</t>
  </si>
  <si>
    <t>80,200元</t>
  </si>
  <si>
    <t>16,501元至17,280元</t>
  </si>
  <si>
    <t>17,280元</t>
  </si>
  <si>
    <t>80,201元至83,900元</t>
  </si>
  <si>
    <t>83,900元</t>
  </si>
  <si>
    <t>17,281元至17,880元</t>
  </si>
  <si>
    <t>17,880元</t>
  </si>
  <si>
    <t>83,901元至87,600元</t>
  </si>
  <si>
    <t>87,600元</t>
  </si>
  <si>
    <t>17,881元至19,047元</t>
  </si>
  <si>
    <t>19,047元</t>
  </si>
  <si>
    <t>第10組</t>
  </si>
  <si>
    <t>87,601元至92,100元</t>
  </si>
  <si>
    <t>92,100元</t>
  </si>
  <si>
    <t>19,048元至20,008元</t>
  </si>
  <si>
    <t>20,008元</t>
  </si>
  <si>
    <t>92,101元至96,600元</t>
  </si>
  <si>
    <t>96,600元</t>
  </si>
  <si>
    <t>20,009元至21,009元</t>
  </si>
  <si>
    <t>21,009元</t>
  </si>
  <si>
    <t>96,601元至101,100元</t>
  </si>
  <si>
    <t>101,100元</t>
  </si>
  <si>
    <t>21,010元至22,000元</t>
  </si>
  <si>
    <t>22,000元</t>
  </si>
  <si>
    <t>101,101元至105,600元</t>
  </si>
  <si>
    <t>105,600元</t>
  </si>
  <si>
    <t>22,001元至23,100元</t>
  </si>
  <si>
    <t>23,100元</t>
  </si>
  <si>
    <t>105,601元至110,100元</t>
  </si>
  <si>
    <t>110,100元</t>
  </si>
  <si>
    <t>第4組</t>
  </si>
  <si>
    <t>23,101元至24,000元</t>
  </si>
  <si>
    <t>24,000元</t>
  </si>
  <si>
    <t>第11組</t>
  </si>
  <si>
    <t>110,101元至115,500元</t>
  </si>
  <si>
    <t>115,500元</t>
  </si>
  <si>
    <t>24,001元至25,200元</t>
  </si>
  <si>
    <t>25,200元</t>
  </si>
  <si>
    <t>115,501元至120,900元</t>
  </si>
  <si>
    <t>120,900元</t>
  </si>
  <si>
    <t>25,201元至26,400元</t>
  </si>
  <si>
    <t>26,400元</t>
  </si>
  <si>
    <t>120,901元至126,300元</t>
  </si>
  <si>
    <t>126,300元</t>
  </si>
  <si>
    <t>26,401元至27,600元</t>
  </si>
  <si>
    <t>27,600元</t>
  </si>
  <si>
    <t>126,301元至131,700元</t>
  </si>
  <si>
    <t>131,700元</t>
  </si>
  <si>
    <t>27,601元至28,800元</t>
  </si>
  <si>
    <t>28,800元</t>
  </si>
  <si>
    <t>131,701元至137,100元</t>
  </si>
  <si>
    <t>137,100元</t>
  </si>
  <si>
    <t>第5組</t>
  </si>
  <si>
    <t>28,801元至30,300元</t>
  </si>
  <si>
    <t>30,300元</t>
  </si>
  <si>
    <t>137,101元至142,500元</t>
  </si>
  <si>
    <t>142,500元</t>
  </si>
  <si>
    <t>30,301元至31,800元</t>
  </si>
  <si>
    <t>31,800元</t>
  </si>
  <si>
    <t>142,501元至147,900元</t>
  </si>
  <si>
    <t>147,900元</t>
  </si>
  <si>
    <t>31,801元至33,300元</t>
  </si>
  <si>
    <t>33,300元</t>
  </si>
  <si>
    <t>147,901元以上</t>
  </si>
  <si>
    <t>150,000元</t>
  </si>
  <si>
    <t>33,301元至34,800元</t>
  </si>
  <si>
    <t>34,800元</t>
  </si>
  <si>
    <t>備註：</t>
  </si>
  <si>
    <t>一、本表依勞工退休金條例第十四條第五項規定訂定之。</t>
  </si>
  <si>
    <t>二、本表月提繳工資/月提繳執行業務所得金額以新臺幣元為單位，角以下四捨五入。</t>
  </si>
  <si>
    <t>34,801元至36,300元</t>
  </si>
  <si>
    <t>36,300元</t>
  </si>
  <si>
    <t>第6組</t>
  </si>
  <si>
    <t>36,301元至38,200元</t>
  </si>
  <si>
    <t>38,200元</t>
  </si>
  <si>
    <t>38,201元至40,100元</t>
  </si>
  <si>
    <t>40,100元</t>
  </si>
  <si>
    <t>40,101元至42,000元</t>
  </si>
  <si>
    <t>42,000元</t>
  </si>
  <si>
    <t>42,001元至43,900元</t>
  </si>
  <si>
    <t>43,900元</t>
  </si>
  <si>
    <t>43,901元至45,800元</t>
  </si>
  <si>
    <t>45,800元</t>
  </si>
  <si>
    <t>中華民國109年11月5日勞動部勞動福3字第1090136036B號令修正發布，自110年1月1日生效</t>
    <phoneticPr fontId="13" type="noConversion"/>
  </si>
  <si>
    <t>勞工保險投保薪資分級表</t>
  </si>
  <si>
    <t>中華民國109年11月5日勞動部勞動保2字第1090140493號令修正發布，自110年1月1日施行</t>
  </si>
  <si>
    <t>投保薪</t>
  </si>
  <si>
    <t>資等級</t>
  </si>
  <si>
    <t>月薪資總額</t>
  </si>
  <si>
    <t>（實物給付應折現金計算）</t>
  </si>
  <si>
    <t>月投保薪資</t>
  </si>
  <si>
    <t>第1級</t>
  </si>
  <si>
    <t>24,000元以下</t>
  </si>
  <si>
    <t>第2級</t>
  </si>
  <si>
    <t>第3級</t>
  </si>
  <si>
    <t>第4級</t>
  </si>
  <si>
    <t>第5級</t>
  </si>
  <si>
    <t>第6級</t>
  </si>
  <si>
    <t>第7級</t>
  </si>
  <si>
    <t>第8級</t>
  </si>
  <si>
    <t>第9級</t>
  </si>
  <si>
    <t>第10級</t>
  </si>
  <si>
    <t>第11級</t>
  </si>
  <si>
    <t>第12級</t>
  </si>
  <si>
    <t>第13級</t>
  </si>
  <si>
    <t>第14級</t>
  </si>
  <si>
    <t>第15級</t>
  </si>
  <si>
    <t>43,901元以上</t>
  </si>
  <si>
    <t>註</t>
  </si>
  <si>
    <t>一、本表依勞工保險條例第十四條第三項規定訂定之。</t>
  </si>
  <si>
    <r>
      <t>二、</t>
    </r>
    <r>
      <rPr>
        <sz val="7"/>
        <color theme="1"/>
        <rFont val="Times New Roman"/>
        <family val="1"/>
      </rPr>
      <t xml:space="preserve"> </t>
    </r>
    <r>
      <rPr>
        <sz val="12"/>
        <color theme="1"/>
        <rFont val="標楷體"/>
        <family val="4"/>
        <charset val="136"/>
      </rPr>
      <t>職業訓練機構受訓者之薪資報酬未達基本工資者，其月投保薪資分13,500元（13,500元以下者）、15,840元（13,501元至15,840元）、16,500元（15,841元至16,500元）、17,280元（16,501元至17,280元）、17,880元（17,281元至17,880元）、19,047元（17,881元至19,047元）、20,008元（19,048元至20,008元）、21,009元(20,009元至21,009元)、22,000元（21,010元至22,000元）及23,100元（22,001元至23,100元）十級，其薪資總額超過23,100元而未達基本工資者，應依本表第一級申報。</t>
    </r>
  </si>
  <si>
    <t>三、部分工時勞工保險被保險人之薪資報酬未達基本工資者，其月投保薪資分11,100元(11,100元以下者)及12,540元(11,101元至12,540元)二級，其薪資總額超過12,540元者，應依前項規定覈實申報。</t>
  </si>
  <si>
    <t>四、依身心障礙者權益保障法規定之庇護性就業身心障礙者被保險人之薪資報酬未達基本工資者，其月投保薪資分6,000元（6,000元以下）、7,500元（6,001元至7,500元）、8,700元（7,501元至8,700元）、9,900元（8,701元至9,900元）、11,100元（9,901元至11,100元）、12,540元(11,101元至12,540元)，其薪資總額超過12,540元者，應依第二項規定覈實申報。</t>
  </si>
  <si>
    <t>五、本表投保薪資金額以新臺幣元為單位。</t>
  </si>
  <si>
    <t>備住</t>
    <phoneticPr fontId="13" type="noConversion"/>
  </si>
  <si>
    <r>
      <rPr>
        <b/>
        <sz val="16"/>
        <color rgb="FFFF0000"/>
        <rFont val="新細明體"/>
        <family val="1"/>
        <charset val="136"/>
      </rPr>
      <t xml:space="preserve">一、天數算法：
</t>
    </r>
    <r>
      <rPr>
        <b/>
        <sz val="16"/>
        <color rgb="FFFF0000"/>
        <rFont val="細明體-ExtB"/>
        <family val="1"/>
        <charset val="136"/>
      </rPr>
      <t>1.</t>
    </r>
    <r>
      <rPr>
        <b/>
        <sz val="16"/>
        <color rgb="FFFF0000"/>
        <rFont val="新細明體"/>
        <family val="1"/>
        <charset val="136"/>
      </rPr>
      <t>如工作一個月，均以</t>
    </r>
    <r>
      <rPr>
        <b/>
        <sz val="16"/>
        <color rgb="FFFF0000"/>
        <rFont val="細明體-ExtB"/>
        <family val="1"/>
        <charset val="136"/>
      </rPr>
      <t>30</t>
    </r>
    <r>
      <rPr>
        <b/>
        <sz val="16"/>
        <color rgb="FFFF0000"/>
        <rFont val="新細明體"/>
        <family val="1"/>
        <charset val="136"/>
      </rPr>
      <t>日計算（不論大、小月皆同，但</t>
    </r>
    <r>
      <rPr>
        <b/>
        <sz val="16"/>
        <color rgb="FFFF0000"/>
        <rFont val="細明體-ExtB"/>
        <family val="1"/>
        <charset val="136"/>
      </rPr>
      <t>2</t>
    </r>
    <r>
      <rPr>
        <b/>
        <sz val="16"/>
        <color rgb="FFFF0000"/>
        <rFont val="新細明體"/>
        <family val="1"/>
        <charset val="136"/>
      </rPr>
      <t>月份有不同，如</t>
    </r>
    <r>
      <rPr>
        <b/>
        <sz val="16"/>
        <color rgb="FFFF0000"/>
        <rFont val="細明體-ExtB"/>
        <family val="1"/>
        <charset val="136"/>
      </rPr>
      <t>1</t>
    </r>
    <r>
      <rPr>
        <b/>
        <sz val="16"/>
        <color rgb="FFFF0000"/>
        <rFont val="新細明體"/>
        <family val="1"/>
        <charset val="136"/>
      </rPr>
      <t>月</t>
    </r>
    <r>
      <rPr>
        <b/>
        <sz val="16"/>
        <color rgb="FFFF0000"/>
        <rFont val="細明體-ExtB"/>
        <family val="1"/>
        <charset val="136"/>
      </rPr>
      <t>1</t>
    </r>
    <r>
      <rPr>
        <b/>
        <sz val="16"/>
        <color rgb="FFFF0000"/>
        <rFont val="新細明體"/>
        <family val="1"/>
        <charset val="136"/>
      </rPr>
      <t>日加保至</t>
    </r>
    <r>
      <rPr>
        <b/>
        <sz val="16"/>
        <color rgb="FFFF0000"/>
        <rFont val="細明體-ExtB"/>
        <family val="1"/>
        <charset val="136"/>
      </rPr>
      <t>3</t>
    </r>
    <r>
      <rPr>
        <b/>
        <sz val="16"/>
        <color rgb="FFFF0000"/>
        <rFont val="新細明體"/>
        <family val="1"/>
        <charset val="136"/>
      </rPr>
      <t>月</t>
    </r>
    <r>
      <rPr>
        <b/>
        <sz val="16"/>
        <color rgb="FFFF0000"/>
        <rFont val="細明體-ExtB"/>
        <family val="1"/>
        <charset val="136"/>
      </rPr>
      <t>31</t>
    </r>
    <r>
      <rPr>
        <b/>
        <sz val="16"/>
        <color rgb="FFFF0000"/>
        <rFont val="新細明體"/>
        <family val="1"/>
        <charset val="136"/>
      </rPr>
      <t>日，</t>
    </r>
    <r>
      <rPr>
        <b/>
        <sz val="16"/>
        <color rgb="FFFF0000"/>
        <rFont val="細明體-ExtB"/>
        <family val="1"/>
        <charset val="136"/>
      </rPr>
      <t>1-3</t>
    </r>
    <r>
      <rPr>
        <b/>
        <sz val="16"/>
        <color rgb="FFFF0000"/>
        <rFont val="新細明體"/>
        <family val="1"/>
        <charset val="136"/>
      </rPr>
      <t>月份均以</t>
    </r>
    <r>
      <rPr>
        <b/>
        <sz val="16"/>
        <color rgb="FFFF0000"/>
        <rFont val="細明體-ExtB"/>
        <family val="1"/>
        <charset val="136"/>
      </rPr>
      <t>30</t>
    </r>
    <r>
      <rPr>
        <b/>
        <sz val="16"/>
        <color rgb="FFFF0000"/>
        <rFont val="新細明體"/>
        <family val="1"/>
        <charset val="136"/>
      </rPr>
      <t>日計算，然若</t>
    </r>
    <r>
      <rPr>
        <b/>
        <sz val="16"/>
        <color rgb="FFFF0000"/>
        <rFont val="細明體-ExtB"/>
        <family val="1"/>
        <charset val="136"/>
      </rPr>
      <t>2</t>
    </r>
    <r>
      <rPr>
        <b/>
        <sz val="16"/>
        <color rgb="FFFF0000"/>
        <rFont val="新細明體"/>
        <family val="1"/>
        <charset val="136"/>
      </rPr>
      <t>月</t>
    </r>
    <r>
      <rPr>
        <b/>
        <sz val="16"/>
        <color rgb="FFFF0000"/>
        <rFont val="細明體-ExtB"/>
        <family val="1"/>
        <charset val="136"/>
      </rPr>
      <t>1</t>
    </r>
    <r>
      <rPr>
        <b/>
        <sz val="16"/>
        <color rgb="FFFF0000"/>
        <rFont val="新細明體"/>
        <family val="1"/>
        <charset val="136"/>
      </rPr>
      <t>日始加保，則以</t>
    </r>
    <r>
      <rPr>
        <b/>
        <sz val="16"/>
        <color rgb="FFFF0000"/>
        <rFont val="細明體-ExtB"/>
        <family val="1"/>
        <charset val="136"/>
      </rPr>
      <t>28</t>
    </r>
    <r>
      <rPr>
        <b/>
        <sz val="16"/>
        <color rgb="FFFF0000"/>
        <rFont val="新細明體"/>
        <family val="1"/>
        <charset val="136"/>
      </rPr>
      <t>或</t>
    </r>
    <r>
      <rPr>
        <b/>
        <sz val="16"/>
        <color rgb="FFFF0000"/>
        <rFont val="細明體-ExtB"/>
        <family val="1"/>
        <charset val="136"/>
      </rPr>
      <t>29</t>
    </r>
    <r>
      <rPr>
        <b/>
        <sz val="16"/>
        <color rgb="FFFF0000"/>
        <rFont val="新細明體"/>
        <family val="1"/>
        <charset val="136"/>
      </rPr>
      <t xml:space="preserve">日計算）
</t>
    </r>
    <r>
      <rPr>
        <b/>
        <sz val="16"/>
        <color rgb="FFFF0000"/>
        <rFont val="細明體-ExtB"/>
        <family val="1"/>
        <charset val="136"/>
      </rPr>
      <t>2.</t>
    </r>
    <r>
      <rPr>
        <b/>
        <sz val="16"/>
        <color rgb="FFFF0000"/>
        <rFont val="新細明體"/>
        <family val="1"/>
        <charset val="136"/>
      </rPr>
      <t>如工作日是</t>
    </r>
    <r>
      <rPr>
        <b/>
        <sz val="16"/>
        <color rgb="FFFF0000"/>
        <rFont val="細明體-ExtB"/>
        <family val="1"/>
        <charset val="136"/>
      </rPr>
      <t>30</t>
    </r>
    <r>
      <rPr>
        <b/>
        <sz val="16"/>
        <color rgb="FFFF0000"/>
        <rFont val="新細明體"/>
        <family val="1"/>
        <charset val="136"/>
      </rPr>
      <t>、</t>
    </r>
    <r>
      <rPr>
        <b/>
        <sz val="16"/>
        <color rgb="FFFF0000"/>
        <rFont val="細明體-ExtB"/>
        <family val="1"/>
        <charset val="136"/>
      </rPr>
      <t>31</t>
    </r>
    <r>
      <rPr>
        <b/>
        <sz val="16"/>
        <color rgb="FFFF0000"/>
        <rFont val="新細明體"/>
        <family val="1"/>
        <charset val="136"/>
      </rPr>
      <t>日二天，以</t>
    </r>
    <r>
      <rPr>
        <b/>
        <sz val="16"/>
        <color rgb="FFFF0000"/>
        <rFont val="細明體-ExtB"/>
        <family val="1"/>
        <charset val="136"/>
      </rPr>
      <t>1</t>
    </r>
    <r>
      <rPr>
        <b/>
        <sz val="16"/>
        <color rgb="FFFF0000"/>
        <rFont val="新細明體"/>
        <family val="1"/>
        <charset val="136"/>
      </rPr>
      <t xml:space="preserve">日計算
</t>
    </r>
    <r>
      <rPr>
        <b/>
        <sz val="16"/>
        <color rgb="FFFF0000"/>
        <rFont val="細明體-ExtB"/>
        <family val="1"/>
        <charset val="136"/>
      </rPr>
      <t>3.</t>
    </r>
    <r>
      <rPr>
        <b/>
        <sz val="16"/>
        <color rgb="FFFF0000"/>
        <rFont val="新細明體"/>
        <family val="1"/>
        <charset val="136"/>
      </rPr>
      <t xml:space="preserve">月中加保
</t>
    </r>
    <r>
      <rPr>
        <b/>
        <sz val="16"/>
        <color rgb="FFFF0000"/>
        <rFont val="細明體-ExtB"/>
        <family val="1"/>
        <charset val="136"/>
      </rPr>
      <t xml:space="preserve">   (1)</t>
    </r>
    <r>
      <rPr>
        <b/>
        <sz val="16"/>
        <color rgb="FFFF0000"/>
        <rFont val="新細明體"/>
        <family val="1"/>
        <charset val="136"/>
      </rPr>
      <t>工作日延續至隔月或月底，當月加保日以</t>
    </r>
    <r>
      <rPr>
        <b/>
        <sz val="16"/>
        <color rgb="FFFF0000"/>
        <rFont val="細明體-ExtB"/>
        <family val="1"/>
        <charset val="136"/>
      </rPr>
      <t>30-(D-1)</t>
    </r>
    <r>
      <rPr>
        <b/>
        <sz val="16"/>
        <color rgb="FFFF0000"/>
        <rFont val="新細明體"/>
        <family val="1"/>
        <charset val="136"/>
      </rPr>
      <t>日計算，如</t>
    </r>
    <r>
      <rPr>
        <b/>
        <sz val="16"/>
        <color rgb="FFFF0000"/>
        <rFont val="細明體-ExtB"/>
        <family val="1"/>
        <charset val="136"/>
      </rPr>
      <t>13</t>
    </r>
    <r>
      <rPr>
        <b/>
        <sz val="16"/>
        <color rgb="FFFF0000"/>
        <rFont val="新細明體"/>
        <family val="1"/>
        <charset val="136"/>
      </rPr>
      <t>日加保至</t>
    </r>
    <r>
      <rPr>
        <b/>
        <sz val="16"/>
        <color rgb="FFFF0000"/>
        <rFont val="細明體-ExtB"/>
        <family val="1"/>
        <charset val="136"/>
      </rPr>
      <t>31</t>
    </r>
    <r>
      <rPr>
        <b/>
        <sz val="16"/>
        <color rgb="FFFF0000"/>
        <rFont val="新細明體"/>
        <family val="1"/>
        <charset val="136"/>
      </rPr>
      <t>日，天數為</t>
    </r>
    <r>
      <rPr>
        <b/>
        <sz val="16"/>
        <color rgb="FFFF0000"/>
        <rFont val="細明體-ExtB"/>
        <family val="1"/>
        <charset val="136"/>
      </rPr>
      <t>30-(13-1)=18</t>
    </r>
    <r>
      <rPr>
        <b/>
        <sz val="16"/>
        <color rgb="FFFF0000"/>
        <rFont val="新細明體"/>
        <family val="1"/>
        <charset val="136"/>
      </rPr>
      <t xml:space="preserve">日，次月則以實際加保天數計算。
</t>
    </r>
    <r>
      <rPr>
        <b/>
        <sz val="16"/>
        <color rgb="FFFF0000"/>
        <rFont val="細明體-ExtB"/>
        <family val="1"/>
        <charset val="136"/>
      </rPr>
      <t xml:space="preserve">   (2)</t>
    </r>
    <r>
      <rPr>
        <b/>
        <sz val="16"/>
        <color rgb="FFFF0000"/>
        <rFont val="新細明體"/>
        <family val="1"/>
        <charset val="136"/>
      </rPr>
      <t>工作日為當月，以到職日</t>
    </r>
    <r>
      <rPr>
        <b/>
        <sz val="16"/>
        <color rgb="FFFF0000"/>
        <rFont val="細明體-ExtB"/>
        <family val="1"/>
        <charset val="136"/>
      </rPr>
      <t>-(D-1)</t>
    </r>
    <r>
      <rPr>
        <b/>
        <sz val="16"/>
        <color rgb="FFFF0000"/>
        <rFont val="新細明體"/>
        <family val="1"/>
        <charset val="136"/>
      </rPr>
      <t>日計算，如</t>
    </r>
    <r>
      <rPr>
        <b/>
        <sz val="16"/>
        <color rgb="FFFF0000"/>
        <rFont val="細明體-ExtB"/>
        <family val="1"/>
        <charset val="136"/>
      </rPr>
      <t>13</t>
    </r>
    <r>
      <rPr>
        <b/>
        <sz val="16"/>
        <color rgb="FFFF0000"/>
        <rFont val="新細明體"/>
        <family val="1"/>
        <charset val="136"/>
      </rPr>
      <t>日至</t>
    </r>
    <r>
      <rPr>
        <b/>
        <sz val="16"/>
        <color rgb="FFFF0000"/>
        <rFont val="細明體-ExtB"/>
        <family val="1"/>
        <charset val="136"/>
      </rPr>
      <t>20</t>
    </r>
    <r>
      <rPr>
        <b/>
        <sz val="16"/>
        <color rgb="FFFF0000"/>
        <rFont val="新細明體"/>
        <family val="1"/>
        <charset val="136"/>
      </rPr>
      <t>日加保，天數為</t>
    </r>
    <r>
      <rPr>
        <b/>
        <sz val="16"/>
        <color rgb="FFFF0000"/>
        <rFont val="細明體-ExtB"/>
        <family val="1"/>
        <charset val="136"/>
      </rPr>
      <t>20-(13-1)=8</t>
    </r>
    <r>
      <rPr>
        <b/>
        <sz val="16"/>
        <color rgb="FFFF0000"/>
        <rFont val="新細明體"/>
        <family val="1"/>
        <charset val="136"/>
      </rPr>
      <t xml:space="preserve">日。
二、月投保級距算法：
</t>
    </r>
    <r>
      <rPr>
        <b/>
        <sz val="16"/>
        <color rgb="FFFF0000"/>
        <rFont val="細明體-ExtB"/>
        <family val="1"/>
        <charset val="136"/>
      </rPr>
      <t>1.</t>
    </r>
    <r>
      <rPr>
        <b/>
        <sz val="16"/>
        <color rgb="FFFF0000"/>
        <rFont val="新細明體"/>
        <family val="1"/>
        <charset val="136"/>
      </rPr>
      <t xml:space="preserve">直接領取月薪
</t>
    </r>
    <r>
      <rPr>
        <b/>
        <sz val="16"/>
        <color rgb="FFFF0000"/>
        <rFont val="細明體-ExtB"/>
        <family val="1"/>
        <charset val="136"/>
      </rPr>
      <t>2.</t>
    </r>
    <r>
      <rPr>
        <b/>
        <sz val="16"/>
        <color rgb="FFFF0000"/>
        <rFont val="新細明體"/>
        <family val="1"/>
        <charset val="136"/>
      </rPr>
      <t>每日工作的小時數</t>
    </r>
    <r>
      <rPr>
        <b/>
        <sz val="16"/>
        <color rgb="FFFF0000"/>
        <rFont val="細明體-ExtB"/>
        <family val="1"/>
        <charset val="136"/>
      </rPr>
      <t xml:space="preserve">X160X30
</t>
    </r>
    <r>
      <rPr>
        <b/>
        <sz val="16"/>
        <color rgb="FFFF0000"/>
        <rFont val="新細明體"/>
        <family val="1"/>
        <charset val="136"/>
      </rPr>
      <t xml:space="preserve">三、眷屬健保加保人數計算方式：
</t>
    </r>
    <r>
      <rPr>
        <b/>
        <sz val="16"/>
        <color rgb="FFFF0000"/>
        <rFont val="細明體-ExtB"/>
        <family val="1"/>
        <charset val="136"/>
      </rPr>
      <t>1.</t>
    </r>
    <r>
      <rPr>
        <b/>
        <sz val="16"/>
        <color rgb="FFFF0000"/>
        <rFont val="新細明體"/>
        <family val="1"/>
        <charset val="136"/>
      </rPr>
      <t>每加一位眷屬即於眷屬欄位中填入數量，因每戶健保費以</t>
    </r>
    <r>
      <rPr>
        <b/>
        <sz val="16"/>
        <color rgb="FFFF0000"/>
        <rFont val="細明體-ExtB"/>
        <family val="1"/>
        <charset val="136"/>
      </rPr>
      <t>4</t>
    </r>
    <r>
      <rPr>
        <b/>
        <sz val="16"/>
        <color rgb="FFFF0000"/>
        <rFont val="新細明體"/>
        <family val="1"/>
        <charset val="136"/>
      </rPr>
      <t>人</t>
    </r>
    <r>
      <rPr>
        <b/>
        <sz val="16"/>
        <color rgb="FFFF0000"/>
        <rFont val="細明體-ExtB"/>
        <family val="1"/>
        <charset val="136"/>
      </rPr>
      <t>(</t>
    </r>
    <r>
      <rPr>
        <b/>
        <sz val="16"/>
        <color rgb="FFFF0000"/>
        <rFont val="新細明體"/>
        <family val="1"/>
        <charset val="136"/>
      </rPr>
      <t>含就職者本人</t>
    </r>
    <r>
      <rPr>
        <b/>
        <sz val="16"/>
        <color rgb="FFFF0000"/>
        <rFont val="細明體-ExtB"/>
        <family val="1"/>
        <charset val="136"/>
      </rPr>
      <t>)</t>
    </r>
    <r>
      <rPr>
        <b/>
        <sz val="16"/>
        <color rgb="FFFF0000"/>
        <rFont val="新細明體"/>
        <family val="1"/>
        <charset val="136"/>
      </rPr>
      <t>為上限，如眷屬人數超過</t>
    </r>
    <r>
      <rPr>
        <b/>
        <sz val="16"/>
        <color rgb="FFFF0000"/>
        <rFont val="細明體-ExtB"/>
        <family val="1"/>
        <charset val="136"/>
      </rPr>
      <t>4</t>
    </r>
    <r>
      <rPr>
        <b/>
        <sz val="16"/>
        <color rgb="FFFF0000"/>
        <rFont val="新細明體"/>
        <family val="1"/>
        <charset val="136"/>
      </rPr>
      <t xml:space="preserve">人，請於眷屬不計欄位中填入不計人數。
</t>
    </r>
    <r>
      <rPr>
        <b/>
        <sz val="16"/>
        <color rgb="FFFF0000"/>
        <rFont val="細明體-ExtB"/>
        <family val="1"/>
        <charset val="136"/>
      </rPr>
      <t>2.</t>
    </r>
    <r>
      <rPr>
        <b/>
        <sz val="16"/>
        <color rgb="FFFF0000"/>
        <rFont val="新細明體"/>
        <family val="1"/>
        <charset val="136"/>
      </rPr>
      <t>如眷屬人數</t>
    </r>
    <r>
      <rPr>
        <b/>
        <sz val="16"/>
        <color rgb="FFFF0000"/>
        <rFont val="細明體-ExtB"/>
        <family val="1"/>
        <charset val="136"/>
      </rPr>
      <t>4</t>
    </r>
    <r>
      <rPr>
        <b/>
        <sz val="16"/>
        <color rgb="FFFF0000"/>
        <rFont val="新細明體"/>
        <family val="1"/>
        <charset val="136"/>
      </rPr>
      <t>人，眷屬不計欄位填入</t>
    </r>
    <r>
      <rPr>
        <b/>
        <sz val="16"/>
        <color rgb="FFFF0000"/>
        <rFont val="細明體-ExtB"/>
        <family val="1"/>
        <charset val="136"/>
      </rPr>
      <t>"1"</t>
    </r>
    <r>
      <rPr>
        <b/>
        <sz val="16"/>
        <color rgb="FFFF0000"/>
        <rFont val="新細明體"/>
        <family val="1"/>
        <charset val="136"/>
      </rPr>
      <t>，如眷屬人數為</t>
    </r>
    <r>
      <rPr>
        <b/>
        <sz val="16"/>
        <color rgb="FFFF0000"/>
        <rFont val="細明體-ExtB"/>
        <family val="1"/>
        <charset val="136"/>
      </rPr>
      <t>5</t>
    </r>
    <r>
      <rPr>
        <b/>
        <sz val="16"/>
        <color rgb="FFFF0000"/>
        <rFont val="新細明體"/>
        <family val="1"/>
        <charset val="136"/>
      </rPr>
      <t>人，則於眷屬不計欄位中填入</t>
    </r>
    <r>
      <rPr>
        <b/>
        <sz val="16"/>
        <color rgb="FFFF0000"/>
        <rFont val="細明體-ExtB"/>
        <family val="1"/>
        <charset val="136"/>
      </rPr>
      <t xml:space="preserve">"2" 
</t>
    </r>
    <r>
      <rPr>
        <b/>
        <sz val="16"/>
        <color rgb="FFFF0000"/>
        <rFont val="新細明體"/>
        <family val="1"/>
        <charset val="136"/>
      </rPr>
      <t>四、表內未加健保之健保費是以填入之月投保金額計算，實際保費須以實際領取金額</t>
    </r>
    <r>
      <rPr>
        <b/>
        <sz val="16"/>
        <color rgb="FFFF0000"/>
        <rFont val="細明體-ExtB"/>
        <family val="1"/>
        <charset val="136"/>
      </rPr>
      <t>*0.0211</t>
    </r>
    <r>
      <rPr>
        <b/>
        <sz val="16"/>
        <color rgb="FFFF0000"/>
        <rFont val="新細明體"/>
        <family val="1"/>
        <charset val="136"/>
      </rPr>
      <t>計算</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</si>
</sst>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0_ "/>
    <numFmt numFmtId="178" formatCode="0_);[Red]\(0\)"/>
  </numFmts>
  <fonts count="40">
    <font>
      <sz val="12"/>
      <color theme="1"/>
      <name val="新細明體"/>
      <family val="1"/>
      <charset val="136"/>
      <scheme val="minor"/>
    </font>
    <font>
      <sz val="12"/>
      <name val="新細明體"/>
      <family val="1"/>
      <charset val="136"/>
    </font>
    <font>
      <sz val="9"/>
      <name val="新細明體"/>
      <family val="1"/>
      <charset val="136"/>
    </font>
    <font>
      <sz val="12"/>
      <name val="Times New Roman"/>
      <family val="1"/>
    </font>
    <font>
      <sz val="9"/>
      <name val="新細明體"/>
      <family val="1"/>
      <charset val="136"/>
    </font>
    <font>
      <b/>
      <sz val="12"/>
      <name val="標楷體"/>
      <family val="4"/>
      <charset val="136"/>
    </font>
    <font>
      <b/>
      <sz val="11"/>
      <name val="標楷體"/>
      <family val="4"/>
      <charset val="136"/>
    </font>
    <font>
      <sz val="9"/>
      <name val="新細明體"/>
      <family val="1"/>
      <charset val="136"/>
    </font>
    <font>
      <sz val="12"/>
      <color theme="1"/>
      <name val="新細明體"/>
      <family val="1"/>
      <charset val="136"/>
      <scheme val="minor"/>
    </font>
    <font>
      <b/>
      <sz val="12"/>
      <color theme="1"/>
      <name val="Times New Roman"/>
      <family val="1"/>
    </font>
    <font>
      <sz val="12"/>
      <color theme="1"/>
      <name val="Times New Roman"/>
      <family val="1"/>
    </font>
    <font>
      <sz val="12"/>
      <name val="新細明體"/>
      <family val="1"/>
      <charset val="136"/>
      <scheme val="minor"/>
    </font>
    <font>
      <b/>
      <sz val="12"/>
      <color rgb="FFFF0000"/>
      <name val="華康中特圓體(P)"/>
      <family val="2"/>
      <charset val="136"/>
    </font>
    <font>
      <sz val="9"/>
      <name val="新細明體"/>
      <family val="1"/>
      <charset val="136"/>
      <scheme val="minor"/>
    </font>
    <font>
      <b/>
      <sz val="12"/>
      <name val="Times New Roman"/>
      <family val="1"/>
    </font>
    <font>
      <b/>
      <sz val="12"/>
      <color theme="1"/>
      <name val="標楷體"/>
      <family val="4"/>
      <charset val="136"/>
    </font>
    <font>
      <b/>
      <u/>
      <sz val="11"/>
      <name val="標楷體"/>
      <family val="4"/>
      <charset val="136"/>
    </font>
    <font>
      <b/>
      <i/>
      <u/>
      <sz val="24"/>
      <color rgb="FFFF0000"/>
      <name val="華康勘亭流(P)"/>
      <family val="4"/>
      <charset val="136"/>
    </font>
    <font>
      <b/>
      <sz val="16"/>
      <color rgb="FFFF0000"/>
      <name val="華康中特圓體(P)"/>
      <family val="2"/>
      <charset val="136"/>
    </font>
    <font>
      <sz val="9"/>
      <color indexed="81"/>
      <name val="Tahoma"/>
      <family val="2"/>
    </font>
    <font>
      <b/>
      <sz val="9"/>
      <color indexed="81"/>
      <name val="Tahoma"/>
      <family val="2"/>
    </font>
    <font>
      <sz val="9"/>
      <color indexed="81"/>
      <name val="細明體"/>
      <family val="3"/>
      <charset val="136"/>
    </font>
    <font>
      <b/>
      <sz val="12"/>
      <color rgb="FFFF0000"/>
      <name val="標楷體"/>
      <family val="4"/>
      <charset val="136"/>
    </font>
    <font>
      <b/>
      <sz val="12"/>
      <name val="Showcard Gothic"/>
      <family val="5"/>
    </font>
    <font>
      <b/>
      <sz val="12"/>
      <color rgb="FFFF0000"/>
      <name val="Times New Roman"/>
      <family val="1"/>
    </font>
    <font>
      <b/>
      <sz val="18"/>
      <name val="新細明體"/>
      <family val="1"/>
      <charset val="136"/>
      <scheme val="minor"/>
    </font>
    <font>
      <sz val="10"/>
      <name val="新細明體"/>
      <family val="1"/>
      <charset val="136"/>
      <scheme val="minor"/>
    </font>
    <font>
      <b/>
      <sz val="12"/>
      <color rgb="FF0000CC"/>
      <name val="新細明體"/>
      <family val="1"/>
      <charset val="136"/>
      <scheme val="minor"/>
    </font>
    <font>
      <b/>
      <sz val="9"/>
      <color indexed="81"/>
      <name val="細明體"/>
      <family val="3"/>
      <charset val="136"/>
    </font>
    <font>
      <b/>
      <sz val="16"/>
      <color rgb="FFFF0000"/>
      <name val="新細明體"/>
      <family val="1"/>
      <charset val="136"/>
    </font>
    <font>
      <b/>
      <sz val="16"/>
      <color rgb="FFFF0000"/>
      <name val="細明體-ExtB"/>
      <family val="1"/>
      <charset val="136"/>
    </font>
    <font>
      <b/>
      <sz val="16"/>
      <color rgb="FFFF0000"/>
      <name val="華康中特圓體(P)"/>
      <family val="1"/>
      <charset val="136"/>
    </font>
    <font>
      <sz val="12"/>
      <color indexed="56"/>
      <name val="新細明體"/>
      <family val="1"/>
      <charset val="136"/>
      <scheme val="minor"/>
    </font>
    <font>
      <b/>
      <sz val="12"/>
      <color rgb="FF0000CC"/>
      <name val="新細明體"/>
      <family val="1"/>
      <charset val="136"/>
    </font>
    <font>
      <b/>
      <sz val="12"/>
      <color rgb="FF0000FF"/>
      <name val="新細明體"/>
      <family val="1"/>
      <charset val="136"/>
      <scheme val="minor"/>
    </font>
    <font>
      <sz val="12"/>
      <color theme="1"/>
      <name val="標楷體"/>
      <family val="4"/>
      <charset val="136"/>
    </font>
    <font>
      <sz val="14"/>
      <color theme="1"/>
      <name val="全字庫正楷體"/>
      <family val="4"/>
      <charset val="136"/>
    </font>
    <font>
      <b/>
      <sz val="28"/>
      <color theme="1"/>
      <name val="全字庫正楷體"/>
      <family val="4"/>
      <charset val="136"/>
    </font>
    <font>
      <b/>
      <sz val="18"/>
      <color theme="1"/>
      <name val="標楷體"/>
      <family val="4"/>
      <charset val="136"/>
    </font>
    <font>
      <sz val="7"/>
      <color theme="1"/>
      <name val="Times New Roman"/>
      <family val="1"/>
    </font>
  </fonts>
  <fills count="1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7"/>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double">
        <color indexed="64"/>
      </bottom>
      <diagonal/>
    </border>
    <border>
      <left style="thick">
        <color theme="8"/>
      </left>
      <right style="thick">
        <color theme="8"/>
      </right>
      <top style="thick">
        <color theme="8"/>
      </top>
      <bottom style="thin">
        <color indexed="64"/>
      </bottom>
      <diagonal/>
    </border>
    <border>
      <left style="thick">
        <color theme="8"/>
      </left>
      <right style="thick">
        <color theme="8"/>
      </right>
      <top style="thin">
        <color indexed="64"/>
      </top>
      <bottom style="thin">
        <color indexed="64"/>
      </bottom>
      <diagonal/>
    </border>
    <border>
      <left style="thick">
        <color theme="8"/>
      </left>
      <right style="thick">
        <color theme="8"/>
      </right>
      <top/>
      <bottom style="thin">
        <color indexed="64"/>
      </bottom>
      <diagonal/>
    </border>
    <border>
      <left style="thick">
        <color theme="8"/>
      </left>
      <right style="thick">
        <color theme="8"/>
      </right>
      <top/>
      <bottom style="thick">
        <color theme="8"/>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
      <left style="thick">
        <color theme="8"/>
      </left>
      <right style="thick">
        <color theme="8"/>
      </right>
      <top style="thin">
        <color indexed="64"/>
      </top>
      <bottom style="thick">
        <color theme="8"/>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bottom/>
      <diagonal/>
    </border>
    <border>
      <left style="medium">
        <color indexed="64"/>
      </left>
      <right/>
      <top/>
      <bottom style="thick">
        <color indexed="64"/>
      </bottom>
      <diagonal/>
    </border>
  </borders>
  <cellStyleXfs count="6">
    <xf numFmtId="0" fontId="0" fillId="0" borderId="0">
      <alignment vertical="center"/>
    </xf>
    <xf numFmtId="0" fontId="3" fillId="0" borderId="0"/>
    <xf numFmtId="0" fontId="1" fillId="0" borderId="0"/>
    <xf numFmtId="0" fontId="8" fillId="0" borderId="0">
      <alignment vertical="center"/>
    </xf>
    <xf numFmtId="176" fontId="3" fillId="0" borderId="0" applyFont="0" applyFill="0" applyBorder="0" applyAlignment="0" applyProtection="0"/>
    <xf numFmtId="9" fontId="8" fillId="0" borderId="0" applyFont="0" applyFill="0" applyBorder="0" applyAlignment="0" applyProtection="0">
      <alignment vertical="center"/>
    </xf>
  </cellStyleXfs>
  <cellXfs count="240">
    <xf numFmtId="0" fontId="0" fillId="0" borderId="0" xfId="0">
      <alignment vertical="center"/>
    </xf>
    <xf numFmtId="0" fontId="12" fillId="0" borderId="0" xfId="0" applyFont="1" applyAlignment="1">
      <alignment vertical="center" wrapText="1"/>
    </xf>
    <xf numFmtId="0" fontId="14" fillId="0" borderId="1" xfId="0" applyFont="1" applyFill="1" applyBorder="1" applyAlignment="1">
      <alignment horizontal="center" vertical="center"/>
    </xf>
    <xf numFmtId="9" fontId="14" fillId="0" borderId="1" xfId="5" applyFont="1" applyFill="1" applyBorder="1" applyAlignment="1">
      <alignment horizontal="center" vertical="center"/>
    </xf>
    <xf numFmtId="177" fontId="14" fillId="0" borderId="4" xfId="0" applyNumberFormat="1" applyFont="1" applyFill="1" applyBorder="1" applyAlignment="1">
      <alignment vertical="center" wrapText="1"/>
    </xf>
    <xf numFmtId="0" fontId="14" fillId="0" borderId="4" xfId="0" applyFont="1" applyFill="1" applyBorder="1">
      <alignment vertical="center"/>
    </xf>
    <xf numFmtId="177" fontId="14" fillId="0" borderId="1" xfId="0" applyNumberFormat="1" applyFont="1" applyFill="1" applyBorder="1" applyAlignment="1">
      <alignment vertical="center" wrapText="1"/>
    </xf>
    <xf numFmtId="0" fontId="14" fillId="0" borderId="1" xfId="0" applyFont="1" applyFill="1" applyBorder="1">
      <alignment vertical="center"/>
    </xf>
    <xf numFmtId="0" fontId="14" fillId="6" borderId="1" xfId="0" applyFont="1" applyFill="1" applyBorder="1" applyAlignment="1">
      <alignment horizontal="center" vertical="center"/>
    </xf>
    <xf numFmtId="9" fontId="14" fillId="6" borderId="1" xfId="5" applyFont="1" applyFill="1" applyBorder="1" applyAlignment="1">
      <alignment horizontal="center" vertical="center"/>
    </xf>
    <xf numFmtId="177" fontId="14" fillId="6" borderId="1" xfId="0" applyNumberFormat="1" applyFont="1" applyFill="1" applyBorder="1" applyAlignment="1">
      <alignment vertical="center" wrapText="1"/>
    </xf>
    <xf numFmtId="0" fontId="14" fillId="6" borderId="1" xfId="0" applyFont="1" applyFill="1" applyBorder="1">
      <alignment vertical="center"/>
    </xf>
    <xf numFmtId="0" fontId="14" fillId="8" borderId="1" xfId="0" applyFont="1" applyFill="1" applyBorder="1" applyAlignment="1">
      <alignment horizontal="center" vertical="center"/>
    </xf>
    <xf numFmtId="9" fontId="14" fillId="7" borderId="1" xfId="5" applyFont="1" applyFill="1" applyBorder="1" applyAlignment="1">
      <alignment horizontal="center" vertical="center"/>
    </xf>
    <xf numFmtId="177" fontId="14" fillId="7" borderId="1" xfId="0" applyNumberFormat="1" applyFont="1" applyFill="1" applyBorder="1" applyAlignment="1">
      <alignment vertical="center" wrapText="1"/>
    </xf>
    <xf numFmtId="0" fontId="14" fillId="7" borderId="1" xfId="0" applyFont="1" applyFill="1" applyBorder="1">
      <alignment vertical="center"/>
    </xf>
    <xf numFmtId="0" fontId="14" fillId="5" borderId="1" xfId="0" applyFont="1" applyFill="1" applyBorder="1" applyAlignment="1">
      <alignment horizontal="center" vertical="center"/>
    </xf>
    <xf numFmtId="9" fontId="14" fillId="5" borderId="1" xfId="5" applyFont="1" applyFill="1" applyBorder="1" applyAlignment="1">
      <alignment horizontal="center" vertical="center"/>
    </xf>
    <xf numFmtId="177" fontId="14" fillId="11" borderId="1" xfId="0" applyNumberFormat="1" applyFont="1" applyFill="1" applyBorder="1" applyAlignment="1">
      <alignment vertical="center" wrapText="1"/>
    </xf>
    <xf numFmtId="0" fontId="14" fillId="11" borderId="1" xfId="0" applyFont="1" applyFill="1" applyBorder="1">
      <alignment vertical="center"/>
    </xf>
    <xf numFmtId="0" fontId="9" fillId="12" borderId="1" xfId="0" applyFont="1" applyFill="1" applyBorder="1" applyAlignment="1">
      <alignment horizontal="center" vertical="center"/>
    </xf>
    <xf numFmtId="0" fontId="9" fillId="12" borderId="1" xfId="0" applyFont="1" applyFill="1" applyBorder="1" applyAlignment="1">
      <alignment horizontal="right" vertical="center"/>
    </xf>
    <xf numFmtId="9" fontId="9" fillId="12" borderId="1" xfId="5" applyFont="1" applyFill="1" applyBorder="1" applyAlignment="1">
      <alignment horizontal="center" vertical="center"/>
    </xf>
    <xf numFmtId="0" fontId="14" fillId="0" borderId="0" xfId="0" applyFont="1" applyFill="1" applyBorder="1">
      <alignment vertical="center"/>
    </xf>
    <xf numFmtId="0" fontId="6" fillId="2" borderId="8" xfId="0" applyFont="1" applyFill="1" applyBorder="1" applyAlignment="1">
      <alignment horizontal="center" vertical="center" wrapText="1"/>
    </xf>
    <xf numFmtId="0" fontId="15" fillId="12" borderId="3" xfId="0" applyFont="1" applyFill="1" applyBorder="1">
      <alignment vertical="center"/>
    </xf>
    <xf numFmtId="0" fontId="15" fillId="0" borderId="3" xfId="0" applyFont="1" applyBorder="1">
      <alignment vertical="center"/>
    </xf>
    <xf numFmtId="0" fontId="15" fillId="7" borderId="3" xfId="0" applyFont="1" applyFill="1" applyBorder="1">
      <alignment vertical="center"/>
    </xf>
    <xf numFmtId="0" fontId="15" fillId="5" borderId="3" xfId="0" applyFont="1" applyFill="1" applyBorder="1">
      <alignment vertical="center"/>
    </xf>
    <xf numFmtId="0" fontId="5"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5" borderId="11" xfId="0" applyFont="1" applyFill="1" applyBorder="1" applyAlignment="1">
      <alignment horizontal="center" vertical="center"/>
    </xf>
    <xf numFmtId="9" fontId="14" fillId="5" borderId="11" xfId="5" applyFont="1" applyFill="1" applyBorder="1" applyAlignment="1">
      <alignment horizontal="center" vertical="center"/>
    </xf>
    <xf numFmtId="0" fontId="5" fillId="2"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right" vertical="center"/>
    </xf>
    <xf numFmtId="0" fontId="9" fillId="12" borderId="7" xfId="0" applyFont="1" applyFill="1" applyBorder="1" applyAlignment="1">
      <alignment horizontal="right" vertical="center"/>
    </xf>
    <xf numFmtId="178" fontId="9" fillId="4" borderId="7" xfId="0" applyNumberFormat="1" applyFont="1" applyFill="1" applyBorder="1" applyAlignment="1">
      <alignment horizontal="right" vertical="center"/>
    </xf>
    <xf numFmtId="178" fontId="9" fillId="6" borderId="7" xfId="0" applyNumberFormat="1" applyFont="1" applyFill="1" applyBorder="1" applyAlignment="1">
      <alignment horizontal="right" vertical="center"/>
    </xf>
    <xf numFmtId="178" fontId="9" fillId="8" borderId="7" xfId="0" applyNumberFormat="1" applyFont="1" applyFill="1" applyBorder="1" applyAlignment="1">
      <alignment horizontal="right" vertical="center"/>
    </xf>
    <xf numFmtId="178" fontId="9" fillId="5" borderId="7" xfId="0" applyNumberFormat="1" applyFont="1" applyFill="1" applyBorder="1" applyAlignment="1">
      <alignment horizontal="right" vertical="center"/>
    </xf>
    <xf numFmtId="178" fontId="9" fillId="5" borderId="10" xfId="0" applyNumberFormat="1" applyFont="1" applyFill="1" applyBorder="1" applyAlignment="1">
      <alignment horizontal="right" vertical="center"/>
    </xf>
    <xf numFmtId="0" fontId="6" fillId="2" borderId="12" xfId="0" applyFont="1" applyFill="1" applyBorder="1" applyAlignment="1">
      <alignment horizontal="center" vertical="center" wrapText="1"/>
    </xf>
    <xf numFmtId="0" fontId="9" fillId="12" borderId="3" xfId="0" applyFont="1" applyFill="1" applyBorder="1" applyAlignment="1">
      <alignment horizontal="right" vertical="center"/>
    </xf>
    <xf numFmtId="178" fontId="9" fillId="4" borderId="3" xfId="0" applyNumberFormat="1" applyFont="1" applyFill="1" applyBorder="1" applyAlignment="1">
      <alignment horizontal="right" vertical="center"/>
    </xf>
    <xf numFmtId="178" fontId="9" fillId="6" borderId="3" xfId="0" applyNumberFormat="1" applyFont="1" applyFill="1" applyBorder="1" applyAlignment="1">
      <alignment horizontal="right" vertical="center"/>
    </xf>
    <xf numFmtId="178" fontId="9" fillId="8" borderId="3" xfId="0" applyNumberFormat="1" applyFont="1" applyFill="1" applyBorder="1" applyAlignment="1">
      <alignment horizontal="right" vertical="center"/>
    </xf>
    <xf numFmtId="178" fontId="9" fillId="5" borderId="15" xfId="0" applyNumberFormat="1" applyFont="1" applyFill="1" applyBorder="1" applyAlignment="1">
      <alignment horizontal="right"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4" fillId="12" borderId="18" xfId="0" applyFont="1" applyFill="1" applyBorder="1" applyAlignment="1">
      <alignment horizontal="right" vertical="center" wrapText="1"/>
    </xf>
    <xf numFmtId="0" fontId="9" fillId="0" borderId="18" xfId="0" applyFont="1" applyBorder="1" applyAlignment="1">
      <alignment horizontal="right" vertical="center"/>
    </xf>
    <xf numFmtId="0" fontId="9" fillId="0" borderId="20" xfId="0" applyFont="1" applyBorder="1" applyAlignment="1">
      <alignment horizontal="right" vertical="center" wrapText="1"/>
    </xf>
    <xf numFmtId="178" fontId="9" fillId="6" borderId="18" xfId="0" applyNumberFormat="1" applyFont="1" applyFill="1" applyBorder="1" applyAlignment="1">
      <alignment horizontal="right" vertical="center"/>
    </xf>
    <xf numFmtId="178" fontId="9" fillId="6" borderId="19" xfId="0" applyNumberFormat="1" applyFont="1" applyFill="1" applyBorder="1" applyAlignment="1">
      <alignment horizontal="right" vertical="center" wrapText="1"/>
    </xf>
    <xf numFmtId="178" fontId="9" fillId="8" borderId="18" xfId="0" applyNumberFormat="1" applyFont="1" applyFill="1" applyBorder="1" applyAlignment="1">
      <alignment horizontal="right" vertical="center" wrapText="1"/>
    </xf>
    <xf numFmtId="178" fontId="9" fillId="8" borderId="21" xfId="0" applyNumberFormat="1" applyFont="1" applyFill="1" applyBorder="1" applyAlignment="1">
      <alignment horizontal="right" vertical="center" wrapText="1"/>
    </xf>
    <xf numFmtId="178" fontId="9" fillId="5" borderId="18" xfId="0" applyNumberFormat="1" applyFont="1" applyFill="1" applyBorder="1" applyAlignment="1">
      <alignment horizontal="right" vertical="center"/>
    </xf>
    <xf numFmtId="178" fontId="9" fillId="5" borderId="19" xfId="0" applyNumberFormat="1" applyFont="1" applyFill="1" applyBorder="1" applyAlignment="1">
      <alignment horizontal="right" vertical="center"/>
    </xf>
    <xf numFmtId="178" fontId="9" fillId="5" borderId="22" xfId="0" applyNumberFormat="1" applyFont="1" applyFill="1" applyBorder="1" applyAlignment="1">
      <alignment horizontal="right" vertical="center"/>
    </xf>
    <xf numFmtId="178" fontId="9" fillId="5" borderId="23" xfId="0" applyNumberFormat="1" applyFont="1" applyFill="1" applyBorder="1" applyAlignment="1">
      <alignment horizontal="right" vertical="center" wrapText="1"/>
    </xf>
    <xf numFmtId="0" fontId="5" fillId="2" borderId="24" xfId="0" applyFont="1" applyFill="1" applyBorder="1" applyAlignment="1">
      <alignment horizontal="center" vertical="center" wrapText="1"/>
    </xf>
    <xf numFmtId="0" fontId="9" fillId="12" borderId="19" xfId="0" applyFont="1" applyFill="1" applyBorder="1" applyAlignment="1">
      <alignment horizontal="right" vertical="center"/>
    </xf>
    <xf numFmtId="0" fontId="14" fillId="0" borderId="20" xfId="0" applyFont="1" applyFill="1" applyBorder="1">
      <alignment vertical="center"/>
    </xf>
    <xf numFmtId="0" fontId="14" fillId="0" borderId="19" xfId="0" applyFont="1" applyFill="1" applyBorder="1">
      <alignment vertical="center"/>
    </xf>
    <xf numFmtId="0" fontId="14" fillId="6" borderId="19" xfId="0" applyFont="1" applyFill="1" applyBorder="1">
      <alignment vertical="center"/>
    </xf>
    <xf numFmtId="0" fontId="14" fillId="7" borderId="19" xfId="0" applyFont="1" applyFill="1" applyBorder="1">
      <alignment vertical="center"/>
    </xf>
    <xf numFmtId="0" fontId="14" fillId="11" borderId="19" xfId="0" applyFont="1" applyFill="1" applyBorder="1">
      <alignment vertical="center"/>
    </xf>
    <xf numFmtId="177" fontId="14" fillId="11" borderId="25" xfId="0" applyNumberFormat="1" applyFont="1" applyFill="1" applyBorder="1" applyAlignment="1">
      <alignment vertical="center" wrapText="1"/>
    </xf>
    <xf numFmtId="0" fontId="14" fillId="11" borderId="25" xfId="0" applyFont="1" applyFill="1" applyBorder="1">
      <alignment vertical="center"/>
    </xf>
    <xf numFmtId="0" fontId="14" fillId="11" borderId="23" xfId="0" applyFont="1" applyFill="1" applyBorder="1">
      <alignment vertical="center"/>
    </xf>
    <xf numFmtId="0" fontId="11" fillId="0" borderId="3" xfId="0" applyFont="1" applyBorder="1">
      <alignment vertical="center"/>
    </xf>
    <xf numFmtId="0" fontId="11" fillId="0" borderId="0" xfId="0" applyFont="1">
      <alignment vertical="center"/>
    </xf>
    <xf numFmtId="0" fontId="9" fillId="12"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6" borderId="2" xfId="0" applyFont="1" applyFill="1" applyBorder="1" applyAlignment="1">
      <alignment horizontal="center" vertical="center"/>
    </xf>
    <xf numFmtId="0" fontId="14" fillId="7" borderId="2"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26" xfId="0" applyFont="1" applyFill="1" applyBorder="1" applyAlignment="1">
      <alignment horizontal="center" vertical="center"/>
    </xf>
    <xf numFmtId="0" fontId="5" fillId="2" borderId="27" xfId="0" applyFont="1" applyFill="1" applyBorder="1" applyAlignment="1">
      <alignment horizontal="center" vertical="center" wrapText="1"/>
    </xf>
    <xf numFmtId="0" fontId="9" fillId="12" borderId="28" xfId="0" applyFont="1" applyFill="1" applyBorder="1" applyAlignment="1">
      <alignment horizontal="center" vertical="center"/>
    </xf>
    <xf numFmtId="0" fontId="9" fillId="0" borderId="28" xfId="0" applyFont="1" applyBorder="1" applyAlignment="1">
      <alignment horizontal="center" vertical="center"/>
    </xf>
    <xf numFmtId="0" fontId="14" fillId="6" borderId="28" xfId="0" applyFont="1" applyFill="1" applyBorder="1" applyAlignment="1">
      <alignment horizontal="center" vertical="center"/>
    </xf>
    <xf numFmtId="0" fontId="14" fillId="7" borderId="29"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30" xfId="0" applyFont="1" applyFill="1" applyBorder="1" applyAlignment="1">
      <alignment horizontal="center" vertical="center"/>
    </xf>
    <xf numFmtId="9" fontId="9" fillId="12" borderId="3" xfId="5" applyFont="1" applyFill="1" applyBorder="1" applyAlignment="1">
      <alignment horizontal="center" vertical="center"/>
    </xf>
    <xf numFmtId="9" fontId="14" fillId="0" borderId="3" xfId="5" applyFont="1" applyFill="1" applyBorder="1" applyAlignment="1">
      <alignment horizontal="center" vertical="center"/>
    </xf>
    <xf numFmtId="9" fontId="14" fillId="6" borderId="3" xfId="5" applyFont="1" applyFill="1" applyBorder="1" applyAlignment="1">
      <alignment horizontal="center" vertical="center"/>
    </xf>
    <xf numFmtId="9" fontId="14" fillId="7" borderId="3" xfId="5" applyFont="1" applyFill="1" applyBorder="1" applyAlignment="1">
      <alignment horizontal="center" vertical="center"/>
    </xf>
    <xf numFmtId="9" fontId="14" fillId="5" borderId="3" xfId="5" applyFont="1" applyFill="1" applyBorder="1" applyAlignment="1">
      <alignment horizontal="center" vertical="center"/>
    </xf>
    <xf numFmtId="9" fontId="14" fillId="5" borderId="15" xfId="5" applyFont="1" applyFill="1" applyBorder="1" applyAlignment="1">
      <alignment horizontal="center" vertical="center"/>
    </xf>
    <xf numFmtId="0" fontId="5" fillId="2" borderId="31" xfId="0" applyFont="1" applyFill="1" applyBorder="1" applyAlignment="1">
      <alignment horizontal="center" vertical="center" wrapText="1"/>
    </xf>
    <xf numFmtId="0" fontId="9" fillId="12" borderId="2" xfId="0" applyFont="1" applyFill="1" applyBorder="1" applyAlignment="1">
      <alignment horizontal="right" vertical="center"/>
    </xf>
    <xf numFmtId="177" fontId="14" fillId="0" borderId="6" xfId="0" applyNumberFormat="1" applyFont="1" applyFill="1" applyBorder="1" applyAlignment="1">
      <alignment vertical="center" wrapText="1"/>
    </xf>
    <xf numFmtId="177" fontId="14" fillId="0" borderId="2" xfId="0" applyNumberFormat="1" applyFont="1" applyFill="1" applyBorder="1" applyAlignment="1">
      <alignment vertical="center" wrapText="1"/>
    </xf>
    <xf numFmtId="177" fontId="14" fillId="6" borderId="2" xfId="0" applyNumberFormat="1" applyFont="1" applyFill="1" applyBorder="1" applyAlignment="1">
      <alignment vertical="center" wrapText="1"/>
    </xf>
    <xf numFmtId="177" fontId="14" fillId="7" borderId="2" xfId="0" applyNumberFormat="1" applyFont="1" applyFill="1" applyBorder="1" applyAlignment="1">
      <alignment vertical="center" wrapText="1"/>
    </xf>
    <xf numFmtId="177" fontId="14" fillId="11" borderId="2" xfId="0" applyNumberFormat="1" applyFont="1" applyFill="1" applyBorder="1" applyAlignment="1">
      <alignment vertical="center" wrapText="1"/>
    </xf>
    <xf numFmtId="177" fontId="14" fillId="11" borderId="32" xfId="0" applyNumberFormat="1" applyFont="1" applyFill="1" applyBorder="1" applyAlignment="1">
      <alignment vertical="center" wrapText="1"/>
    </xf>
    <xf numFmtId="0" fontId="14" fillId="0" borderId="28"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5" borderId="28" xfId="0" applyFont="1" applyFill="1" applyBorder="1" applyAlignment="1">
      <alignment horizontal="center" vertical="center" wrapText="1"/>
    </xf>
    <xf numFmtId="178" fontId="9" fillId="5" borderId="34" xfId="0" applyNumberFormat="1" applyFont="1" applyFill="1" applyBorder="1" applyAlignment="1">
      <alignment horizontal="right" vertical="center"/>
    </xf>
    <xf numFmtId="0" fontId="6" fillId="2" borderId="9" xfId="0" applyFont="1" applyFill="1" applyBorder="1" applyAlignment="1">
      <alignment horizontal="center" vertical="center" wrapText="1"/>
    </xf>
    <xf numFmtId="0" fontId="9" fillId="12" borderId="5" xfId="0" applyFont="1" applyFill="1" applyBorder="1" applyAlignment="1">
      <alignment horizontal="right" vertical="center"/>
    </xf>
    <xf numFmtId="178" fontId="9" fillId="4" borderId="5" xfId="0" applyNumberFormat="1" applyFont="1" applyFill="1" applyBorder="1" applyAlignment="1">
      <alignment horizontal="right" vertical="center"/>
    </xf>
    <xf numFmtId="178" fontId="9" fillId="6" borderId="5" xfId="0" applyNumberFormat="1" applyFont="1" applyFill="1" applyBorder="1" applyAlignment="1">
      <alignment horizontal="right" vertical="center"/>
    </xf>
    <xf numFmtId="178" fontId="9" fillId="8" borderId="5" xfId="0" applyNumberFormat="1" applyFont="1" applyFill="1" applyBorder="1" applyAlignment="1">
      <alignment horizontal="right" vertical="center"/>
    </xf>
    <xf numFmtId="178" fontId="9" fillId="5" borderId="5" xfId="0" applyNumberFormat="1" applyFont="1" applyFill="1" applyBorder="1" applyAlignment="1">
      <alignment horizontal="right" vertical="center"/>
    </xf>
    <xf numFmtId="178" fontId="9" fillId="5" borderId="14" xfId="0" applyNumberFormat="1" applyFont="1" applyFill="1" applyBorder="1" applyAlignment="1">
      <alignment horizontal="right" vertical="center"/>
    </xf>
    <xf numFmtId="0" fontId="6" fillId="2" borderId="27" xfId="0" applyFont="1" applyFill="1" applyBorder="1" applyAlignment="1">
      <alignment horizontal="center" vertical="center" wrapText="1"/>
    </xf>
    <xf numFmtId="0" fontId="9" fillId="12" borderId="28" xfId="0" applyFont="1" applyFill="1" applyBorder="1" applyAlignment="1">
      <alignment horizontal="right" vertical="center"/>
    </xf>
    <xf numFmtId="178" fontId="9" fillId="4" borderId="28" xfId="0" applyNumberFormat="1" applyFont="1" applyFill="1" applyBorder="1" applyAlignment="1">
      <alignment horizontal="right" vertical="center"/>
    </xf>
    <xf numFmtId="178" fontId="9" fillId="6" borderId="28" xfId="0" applyNumberFormat="1" applyFont="1" applyFill="1" applyBorder="1" applyAlignment="1">
      <alignment horizontal="right" vertical="center"/>
    </xf>
    <xf numFmtId="178" fontId="9" fillId="8" borderId="28" xfId="0" applyNumberFormat="1" applyFont="1" applyFill="1" applyBorder="1" applyAlignment="1">
      <alignment horizontal="right" vertical="center"/>
    </xf>
    <xf numFmtId="178" fontId="9" fillId="5" borderId="28" xfId="0" applyNumberFormat="1" applyFont="1" applyFill="1" applyBorder="1" applyAlignment="1">
      <alignment horizontal="right" vertical="center"/>
    </xf>
    <xf numFmtId="178" fontId="9" fillId="5" borderId="33" xfId="0" applyNumberFormat="1" applyFont="1" applyFill="1" applyBorder="1" applyAlignment="1">
      <alignment horizontal="right" vertical="center"/>
    </xf>
    <xf numFmtId="0" fontId="15" fillId="0" borderId="0" xfId="0" applyFont="1" applyFill="1" applyBorder="1">
      <alignment vertical="center"/>
    </xf>
    <xf numFmtId="0" fontId="14" fillId="0" borderId="0" xfId="0" applyFont="1" applyFill="1" applyBorder="1" applyAlignment="1">
      <alignment horizontal="center" vertical="center"/>
    </xf>
    <xf numFmtId="9" fontId="14" fillId="0" borderId="0" xfId="5" applyFont="1" applyFill="1" applyBorder="1" applyAlignment="1">
      <alignment horizontal="center" vertical="center"/>
    </xf>
    <xf numFmtId="0" fontId="14" fillId="0" borderId="0" xfId="0" applyFont="1" applyFill="1" applyBorder="1" applyAlignment="1">
      <alignment horizontal="center" vertical="center" wrapText="1"/>
    </xf>
    <xf numFmtId="177" fontId="14" fillId="0" borderId="0" xfId="0" applyNumberFormat="1" applyFont="1" applyFill="1" applyBorder="1" applyAlignment="1">
      <alignment vertical="center" wrapText="1"/>
    </xf>
    <xf numFmtId="178"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wrapText="1"/>
    </xf>
    <xf numFmtId="0" fontId="0" fillId="0" borderId="0" xfId="0" applyFill="1">
      <alignment vertical="center"/>
    </xf>
    <xf numFmtId="0" fontId="17" fillId="0" borderId="0" xfId="0" applyFont="1">
      <alignment vertical="center"/>
    </xf>
    <xf numFmtId="0" fontId="22" fillId="6" borderId="3" xfId="0" applyFont="1" applyFill="1" applyBorder="1">
      <alignment vertical="center"/>
    </xf>
    <xf numFmtId="0" fontId="22" fillId="5" borderId="3" xfId="0" applyFont="1" applyFill="1" applyBorder="1" applyAlignment="1">
      <alignment vertical="center" wrapText="1"/>
    </xf>
    <xf numFmtId="0" fontId="23" fillId="6" borderId="28" xfId="0" applyFont="1" applyFill="1" applyBorder="1" applyAlignment="1">
      <alignment horizontal="center" vertical="center" wrapText="1"/>
    </xf>
    <xf numFmtId="0" fontId="23" fillId="5" borderId="33" xfId="0" applyFont="1" applyFill="1" applyBorder="1" applyAlignment="1">
      <alignment horizontal="center" vertical="center" wrapText="1"/>
    </xf>
    <xf numFmtId="3" fontId="10" fillId="0" borderId="1" xfId="0" applyNumberFormat="1" applyFont="1" applyBorder="1">
      <alignment vertical="center"/>
    </xf>
    <xf numFmtId="3" fontId="24" fillId="0" borderId="1" xfId="0" applyNumberFormat="1" applyFont="1" applyBorder="1">
      <alignment vertical="center"/>
    </xf>
    <xf numFmtId="3" fontId="9" fillId="0" borderId="1" xfId="0" applyNumberFormat="1" applyFont="1" applyBorder="1">
      <alignment vertical="center"/>
    </xf>
    <xf numFmtId="0" fontId="11" fillId="4" borderId="0" xfId="0" applyFont="1" applyFill="1" applyAlignment="1"/>
    <xf numFmtId="0" fontId="25" fillId="4" borderId="0" xfId="0" applyFont="1" applyFill="1" applyBorder="1" applyAlignment="1">
      <alignment horizontal="centerContinuous"/>
    </xf>
    <xf numFmtId="0" fontId="11" fillId="4" borderId="0" xfId="0" applyFont="1" applyFill="1" applyBorder="1" applyAlignment="1">
      <alignment horizontal="centerContinuous"/>
    </xf>
    <xf numFmtId="0" fontId="26" fillId="4" borderId="0" xfId="0" applyFont="1" applyFill="1" applyBorder="1" applyAlignment="1">
      <alignment horizontal="right"/>
    </xf>
    <xf numFmtId="0" fontId="26" fillId="4" borderId="2" xfId="0" applyFont="1" applyFill="1" applyBorder="1" applyAlignment="1">
      <alignment horizontal="center" vertical="center"/>
    </xf>
    <xf numFmtId="0" fontId="26" fillId="4" borderId="1" xfId="0" applyFont="1" applyFill="1" applyBorder="1" applyAlignment="1">
      <alignment horizontal="center" vertical="center"/>
    </xf>
    <xf numFmtId="0" fontId="11" fillId="4" borderId="41" xfId="0" applyFont="1" applyFill="1" applyBorder="1" applyAlignment="1">
      <alignment horizontal="center"/>
    </xf>
    <xf numFmtId="0" fontId="11" fillId="4" borderId="44" xfId="0" applyFont="1" applyFill="1" applyBorder="1" applyAlignment="1">
      <alignment horizontal="center"/>
    </xf>
    <xf numFmtId="0" fontId="11" fillId="4" borderId="45" xfId="0" applyFont="1" applyFill="1" applyBorder="1" applyAlignment="1">
      <alignment horizontal="center"/>
    </xf>
    <xf numFmtId="0" fontId="11" fillId="4" borderId="46" xfId="0" applyFont="1" applyFill="1" applyBorder="1" applyAlignment="1">
      <alignment horizontal="center"/>
    </xf>
    <xf numFmtId="0" fontId="11" fillId="4" borderId="0" xfId="0" applyFont="1" applyFill="1" applyBorder="1" applyAlignment="1">
      <alignment horizontal="center"/>
    </xf>
    <xf numFmtId="0" fontId="11" fillId="4" borderId="47" xfId="0" applyFont="1" applyFill="1" applyBorder="1" applyAlignment="1">
      <alignment horizontal="center"/>
    </xf>
    <xf numFmtId="0" fontId="11" fillId="4" borderId="4" xfId="0" applyFont="1" applyFill="1" applyBorder="1" applyAlignment="1">
      <alignment horizontal="center"/>
    </xf>
    <xf numFmtId="0" fontId="11" fillId="4" borderId="6" xfId="0" applyFont="1" applyFill="1" applyBorder="1" applyAlignment="1">
      <alignment horizontal="center"/>
    </xf>
    <xf numFmtId="0" fontId="11" fillId="4" borderId="49" xfId="0" applyFont="1" applyFill="1" applyBorder="1" applyAlignment="1">
      <alignment horizontal="center"/>
    </xf>
    <xf numFmtId="0" fontId="11" fillId="4" borderId="51" xfId="0" applyFont="1" applyFill="1" applyBorder="1" applyAlignment="1">
      <alignment horizontal="center"/>
    </xf>
    <xf numFmtId="0" fontId="11" fillId="4" borderId="52" xfId="0" applyFont="1" applyFill="1" applyBorder="1" applyAlignment="1">
      <alignment horizontal="center"/>
    </xf>
    <xf numFmtId="0" fontId="11" fillId="4" borderId="43" xfId="0" applyFont="1" applyFill="1" applyBorder="1" applyAlignment="1">
      <alignment horizontal="center"/>
    </xf>
    <xf numFmtId="0" fontId="11" fillId="4" borderId="53" xfId="0" applyFont="1" applyFill="1" applyBorder="1" applyAlignment="1">
      <alignment horizontal="center"/>
    </xf>
    <xf numFmtId="0" fontId="11" fillId="4" borderId="55" xfId="0" applyFont="1" applyFill="1" applyBorder="1" applyAlignment="1">
      <alignment horizontal="center"/>
    </xf>
    <xf numFmtId="0" fontId="11" fillId="4" borderId="56" xfId="0" applyFont="1" applyFill="1" applyBorder="1" applyAlignment="1">
      <alignment horizontal="center"/>
    </xf>
    <xf numFmtId="0" fontId="11" fillId="4" borderId="57" xfId="0" applyFont="1" applyFill="1" applyBorder="1" applyAlignment="1">
      <alignment horizontal="center"/>
    </xf>
    <xf numFmtId="0" fontId="27" fillId="4" borderId="0" xfId="0" applyFont="1" applyFill="1" applyAlignment="1"/>
    <xf numFmtId="0" fontId="11" fillId="0" borderId="0" xfId="0" applyFont="1" applyAlignment="1">
      <alignment horizontal="right"/>
    </xf>
    <xf numFmtId="1" fontId="14" fillId="12" borderId="19" xfId="0" applyNumberFormat="1" applyFont="1" applyFill="1" applyBorder="1" applyAlignment="1">
      <alignment horizontal="right" vertical="center" wrapText="1"/>
    </xf>
    <xf numFmtId="0" fontId="26" fillId="4" borderId="45" xfId="0" applyFont="1" applyFill="1" applyBorder="1" applyAlignment="1">
      <alignment horizontal="center" vertical="center" wrapText="1"/>
    </xf>
    <xf numFmtId="176" fontId="11" fillId="4" borderId="0" xfId="4" applyFont="1" applyFill="1" applyBorder="1" applyAlignment="1">
      <alignment horizontal="center"/>
    </xf>
    <xf numFmtId="0" fontId="32" fillId="4" borderId="47" xfId="0" applyFont="1" applyFill="1" applyBorder="1" applyAlignment="1">
      <alignment horizontal="center"/>
    </xf>
    <xf numFmtId="0" fontId="32" fillId="4" borderId="48" xfId="0" applyFont="1" applyFill="1" applyBorder="1" applyAlignment="1">
      <alignment horizontal="center"/>
    </xf>
    <xf numFmtId="176" fontId="11" fillId="4" borderId="43" xfId="4" applyFont="1" applyFill="1" applyBorder="1" applyAlignment="1">
      <alignment horizontal="center"/>
    </xf>
    <xf numFmtId="0" fontId="32" fillId="4" borderId="45" xfId="0" applyFont="1" applyFill="1" applyBorder="1" applyAlignment="1">
      <alignment horizontal="center"/>
    </xf>
    <xf numFmtId="0" fontId="32" fillId="4" borderId="50" xfId="0" applyFont="1" applyFill="1" applyBorder="1" applyAlignment="1">
      <alignment horizontal="center"/>
    </xf>
    <xf numFmtId="0" fontId="32" fillId="4" borderId="4" xfId="0" applyFont="1" applyFill="1" applyBorder="1" applyAlignment="1">
      <alignment horizontal="center"/>
    </xf>
    <xf numFmtId="0" fontId="32" fillId="4" borderId="42" xfId="0" applyFont="1" applyFill="1" applyBorder="1" applyAlignment="1">
      <alignment horizontal="center"/>
    </xf>
    <xf numFmtId="176" fontId="11" fillId="4" borderId="52" xfId="4" applyFont="1" applyFill="1" applyBorder="1" applyAlignment="1">
      <alignment horizontal="center"/>
    </xf>
    <xf numFmtId="176" fontId="11" fillId="4" borderId="54" xfId="4" applyFont="1" applyFill="1" applyBorder="1" applyAlignment="1">
      <alignment horizontal="center"/>
    </xf>
    <xf numFmtId="0" fontId="32" fillId="4" borderId="55" xfId="0" applyFont="1" applyFill="1" applyBorder="1" applyAlignment="1">
      <alignment horizontal="center"/>
    </xf>
    <xf numFmtId="0" fontId="32" fillId="4" borderId="58" xfId="0" applyFont="1" applyFill="1" applyBorder="1" applyAlignment="1">
      <alignment horizontal="center"/>
    </xf>
    <xf numFmtId="0" fontId="27" fillId="4" borderId="0" xfId="0" applyFont="1" applyFill="1" applyAlignment="1">
      <alignment horizontal="left" wrapText="1"/>
    </xf>
    <xf numFmtId="0" fontId="27" fillId="4" borderId="0" xfId="0" applyFont="1" applyFill="1" applyAlignment="1">
      <alignment wrapText="1"/>
    </xf>
    <xf numFmtId="0" fontId="34" fillId="4" borderId="0" xfId="0" applyFont="1" applyFill="1" applyAlignment="1">
      <alignment vertical="top" wrapText="1"/>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10" fillId="0" borderId="0" xfId="0" applyFont="1" applyAlignment="1">
      <alignment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65" xfId="0" applyFont="1" applyBorder="1" applyAlignment="1">
      <alignment horizontal="right" vertical="center" wrapText="1"/>
    </xf>
    <xf numFmtId="0" fontId="35" fillId="0" borderId="66" xfId="0" applyFont="1" applyBorder="1" applyAlignment="1">
      <alignment horizontal="right"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71" xfId="0" applyFont="1" applyBorder="1" applyAlignment="1">
      <alignment horizontal="center" vertical="center" wrapText="1"/>
    </xf>
    <xf numFmtId="0" fontId="35" fillId="0" borderId="57" xfId="0" applyFont="1" applyBorder="1" applyAlignment="1">
      <alignment horizontal="right" vertical="center" wrapText="1"/>
    </xf>
    <xf numFmtId="0" fontId="10" fillId="0" borderId="73"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68" xfId="0" applyFont="1" applyBorder="1" applyAlignment="1">
      <alignment horizontal="right" vertical="center" wrapText="1"/>
    </xf>
    <xf numFmtId="0" fontId="10" fillId="0" borderId="0" xfId="0" applyFont="1" applyBorder="1" applyAlignment="1">
      <alignment vertical="center" wrapText="1"/>
    </xf>
    <xf numFmtId="0" fontId="35" fillId="0" borderId="69" xfId="0" applyFont="1" applyBorder="1" applyAlignment="1">
      <alignment horizontal="right" vertical="center" wrapText="1"/>
    </xf>
    <xf numFmtId="0" fontId="35" fillId="0" borderId="78" xfId="0" applyFont="1" applyBorder="1" applyAlignment="1">
      <alignment horizontal="center" vertical="center" wrapText="1"/>
    </xf>
    <xf numFmtId="0" fontId="35" fillId="0" borderId="1" xfId="0" applyFont="1" applyBorder="1" applyAlignment="1">
      <alignment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0" fontId="17" fillId="13" borderId="0" xfId="0" applyFont="1" applyFill="1" applyAlignment="1">
      <alignment horizontal="left" vertical="center" wrapText="1"/>
    </xf>
    <xf numFmtId="0" fontId="31" fillId="14" borderId="0" xfId="0" applyFont="1" applyFill="1" applyAlignment="1">
      <alignment horizontal="left" vertical="center" wrapText="1"/>
    </xf>
    <xf numFmtId="0" fontId="18" fillId="14" borderId="0" xfId="0" applyFont="1" applyFill="1" applyAlignment="1">
      <alignment horizontal="left" vertical="center"/>
    </xf>
    <xf numFmtId="0" fontId="0" fillId="9" borderId="3" xfId="0" applyFill="1" applyBorder="1" applyAlignment="1">
      <alignment horizontal="center" vertical="center"/>
    </xf>
    <xf numFmtId="0" fontId="0" fillId="9" borderId="2" xfId="0" applyFill="1" applyBorder="1" applyAlignment="1">
      <alignment horizontal="center" vertical="center"/>
    </xf>
    <xf numFmtId="0" fontId="11" fillId="10" borderId="3" xfId="0" applyFont="1" applyFill="1" applyBorder="1" applyAlignment="1">
      <alignment horizontal="center" vertical="center"/>
    </xf>
    <xf numFmtId="0" fontId="11" fillId="10"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35" fillId="0" borderId="1" xfId="0" applyFont="1" applyBorder="1" applyAlignment="1">
      <alignment horizontal="left" vertical="center" wrapText="1"/>
    </xf>
    <xf numFmtId="0" fontId="0" fillId="0" borderId="76" xfId="0" applyBorder="1" applyAlignment="1">
      <alignment vertical="top" wrapText="1"/>
    </xf>
    <xf numFmtId="0" fontId="0" fillId="0" borderId="68" xfId="0" applyBorder="1" applyAlignment="1">
      <alignment vertical="top" wrapText="1"/>
    </xf>
    <xf numFmtId="0" fontId="0" fillId="0" borderId="79" xfId="0" applyBorder="1" applyAlignment="1">
      <alignment vertical="top" wrapText="1"/>
    </xf>
    <xf numFmtId="0" fontId="0" fillId="0" borderId="67" xfId="0" applyBorder="1" applyAlignment="1">
      <alignment vertical="top" wrapText="1"/>
    </xf>
    <xf numFmtId="0" fontId="38"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0" fillId="0" borderId="77" xfId="0" applyBorder="1" applyAlignment="1">
      <alignment vertical="top" wrapText="1"/>
    </xf>
    <xf numFmtId="0" fontId="0" fillId="0" borderId="57" xfId="0" applyBorder="1" applyAlignment="1">
      <alignment vertical="top" wrapText="1"/>
    </xf>
    <xf numFmtId="0" fontId="0" fillId="0" borderId="64" xfId="0" applyBorder="1" applyAlignment="1">
      <alignment vertical="top" wrapText="1"/>
    </xf>
    <xf numFmtId="0" fontId="36" fillId="0" borderId="69" xfId="0" applyFont="1" applyBorder="1" applyAlignment="1">
      <alignment horizontal="center" vertical="center"/>
    </xf>
    <xf numFmtId="0" fontId="37" fillId="0" borderId="0" xfId="0" applyFont="1" applyAlignment="1">
      <alignment horizontal="center" vertical="center"/>
    </xf>
    <xf numFmtId="0" fontId="35" fillId="0" borderId="74" xfId="0" applyFont="1" applyBorder="1" applyAlignment="1">
      <alignment vertical="center" wrapText="1"/>
    </xf>
    <xf numFmtId="0" fontId="35" fillId="0" borderId="72" xfId="0" applyFont="1" applyBorder="1" applyAlignment="1">
      <alignment vertical="center" wrapText="1"/>
    </xf>
    <xf numFmtId="0" fontId="35" fillId="0" borderId="75" xfId="0" applyFont="1" applyBorder="1" applyAlignment="1">
      <alignment vertical="center" wrapText="1"/>
    </xf>
    <xf numFmtId="0" fontId="35" fillId="0" borderId="76" xfId="0" applyFont="1" applyBorder="1" applyAlignment="1">
      <alignment vertical="center" wrapText="1"/>
    </xf>
    <xf numFmtId="0" fontId="35" fillId="0" borderId="0" xfId="0" applyFont="1" applyBorder="1" applyAlignment="1">
      <alignment vertical="center" wrapText="1"/>
    </xf>
    <xf numFmtId="0" fontId="35" fillId="0" borderId="73" xfId="0" applyFont="1" applyBorder="1" applyAlignment="1">
      <alignment vertical="center" wrapText="1"/>
    </xf>
    <xf numFmtId="0" fontId="0" fillId="0" borderId="0" xfId="0" applyBorder="1" applyAlignment="1">
      <alignment vertical="top" wrapText="1"/>
    </xf>
    <xf numFmtId="0" fontId="0" fillId="0" borderId="73" xfId="0" applyBorder="1" applyAlignment="1">
      <alignment vertical="top" wrapText="1"/>
    </xf>
    <xf numFmtId="0" fontId="27" fillId="4" borderId="0" xfId="0" applyFont="1" applyFill="1" applyAlignment="1">
      <alignment horizontal="left" wrapText="1"/>
    </xf>
    <xf numFmtId="0" fontId="27" fillId="4" borderId="0" xfId="0" applyFont="1" applyFill="1" applyAlignment="1">
      <alignment horizontal="left" vertical="top" wrapText="1"/>
    </xf>
    <xf numFmtId="0" fontId="26" fillId="4" borderId="35"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26" fillId="4" borderId="36" xfId="0" applyFont="1" applyFill="1" applyBorder="1" applyAlignment="1">
      <alignment horizontal="center" vertical="center"/>
    </xf>
    <xf numFmtId="0" fontId="0" fillId="0" borderId="4" xfId="0" applyBorder="1" applyAlignment="1"/>
    <xf numFmtId="0" fontId="26" fillId="4" borderId="37"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4" borderId="36" xfId="0" applyFont="1" applyFill="1" applyBorder="1" applyAlignment="1">
      <alignment vertical="center" wrapText="1"/>
    </xf>
    <xf numFmtId="0" fontId="11" fillId="4" borderId="4" xfId="0" applyFont="1" applyFill="1" applyBorder="1" applyAlignment="1">
      <alignment vertical="center" wrapText="1"/>
    </xf>
    <xf numFmtId="0" fontId="11" fillId="4" borderId="40" xfId="0" applyFont="1" applyFill="1" applyBorder="1" applyAlignment="1">
      <alignment vertical="center" wrapText="1"/>
    </xf>
    <xf numFmtId="0" fontId="11" fillId="4" borderId="42" xfId="0" applyFont="1" applyFill="1" applyBorder="1" applyAlignment="1">
      <alignment vertical="center" wrapText="1"/>
    </xf>
  </cellXfs>
  <cellStyles count="6">
    <cellStyle name="一般" xfId="0" builtinId="0"/>
    <cellStyle name="一般 2" xfId="1"/>
    <cellStyle name="一般 5" xfId="2"/>
    <cellStyle name="一般 6" xfId="3"/>
    <cellStyle name="千分位[0] 2" xfId="4"/>
    <cellStyle name="百分比"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
  <sheetViews>
    <sheetView tabSelected="1" zoomScaleNormal="100" workbookViewId="0">
      <selection activeCell="O5" sqref="O5"/>
    </sheetView>
  </sheetViews>
  <sheetFormatPr defaultRowHeight="16.5"/>
  <cols>
    <col min="1" max="1" width="38.625" customWidth="1"/>
    <col min="8" max="8" width="7.125" customWidth="1"/>
    <col min="9" max="9" width="12.5" customWidth="1"/>
    <col min="12" max="12" width="2.25" customWidth="1"/>
    <col min="13" max="13" width="8.375" customWidth="1"/>
    <col min="14" max="14" width="11.25" customWidth="1"/>
    <col min="15" max="16" width="8.375" customWidth="1"/>
    <col min="17" max="17" width="11.25" customWidth="1"/>
    <col min="18" max="18" width="15.625" customWidth="1"/>
  </cols>
  <sheetData>
    <row r="1" spans="1:18" s="72" customFormat="1" ht="33.75" thickTop="1">
      <c r="A1" s="71"/>
      <c r="B1" s="79" t="s">
        <v>8</v>
      </c>
      <c r="C1" s="33" t="s">
        <v>14</v>
      </c>
      <c r="D1" s="29" t="s">
        <v>15</v>
      </c>
      <c r="E1" s="30" t="s">
        <v>16</v>
      </c>
      <c r="F1" s="42" t="s">
        <v>17</v>
      </c>
      <c r="G1" s="79" t="s">
        <v>0</v>
      </c>
      <c r="H1" s="92" t="s">
        <v>1</v>
      </c>
      <c r="I1" s="61" t="s">
        <v>20</v>
      </c>
      <c r="J1" s="61" t="s">
        <v>22</v>
      </c>
      <c r="K1" s="49" t="s">
        <v>21</v>
      </c>
      <c r="L1" s="34"/>
      <c r="M1" s="24" t="s">
        <v>6</v>
      </c>
      <c r="N1" s="42" t="s">
        <v>39</v>
      </c>
      <c r="O1" s="111" t="s">
        <v>10</v>
      </c>
      <c r="P1" s="104" t="s">
        <v>11</v>
      </c>
      <c r="Q1" s="48" t="s">
        <v>9</v>
      </c>
      <c r="R1" s="49" t="s">
        <v>4</v>
      </c>
    </row>
    <row r="2" spans="1:18" ht="21.6" customHeight="1">
      <c r="A2" s="25" t="s">
        <v>7</v>
      </c>
      <c r="B2" s="80">
        <v>5600</v>
      </c>
      <c r="C2" s="73">
        <f>VLOOKUP(B2,級距!A1:B29,2,1)</f>
        <v>11100</v>
      </c>
      <c r="D2" s="20">
        <f>VLOOKUP(B2,級距!E1:F62,2,1)</f>
        <v>6000</v>
      </c>
      <c r="E2" s="22">
        <v>0.06</v>
      </c>
      <c r="F2" s="86">
        <v>0</v>
      </c>
      <c r="G2" s="80">
        <v>1</v>
      </c>
      <c r="H2" s="93">
        <f>ROUND(C2*G2/30*10.5%*20/100,0)+ROUND(C2*G2/30*1%*20/100,0)</f>
        <v>9</v>
      </c>
      <c r="I2" s="21">
        <f>ROUND(C2*G2/30*10.5%*70/100,0)+ROUND(C2*G2/30*1%*70/100,0)+ROUND(C2*0.1%*G2/30,0)</f>
        <v>30</v>
      </c>
      <c r="J2" s="21">
        <f t="shared" ref="J2:J9" si="0">ROUND(D2*E2*G2/30,0)</f>
        <v>12</v>
      </c>
      <c r="K2" s="62">
        <f t="shared" ref="K2:K9" si="1">ROUND(D2*F2*G2/30,0)</f>
        <v>0</v>
      </c>
      <c r="L2" s="35"/>
      <c r="M2" s="36">
        <v>0</v>
      </c>
      <c r="N2" s="43">
        <v>0</v>
      </c>
      <c r="O2" s="112">
        <v>0</v>
      </c>
      <c r="P2" s="105">
        <v>0</v>
      </c>
      <c r="Q2" s="50">
        <v>0</v>
      </c>
      <c r="R2" s="158">
        <f>B2*0.0211</f>
        <v>118.16000000000001</v>
      </c>
    </row>
    <row r="3" spans="1:18" ht="21.6" customHeight="1">
      <c r="A3" s="26" t="s">
        <v>13</v>
      </c>
      <c r="B3" s="81">
        <v>28160</v>
      </c>
      <c r="C3" s="74">
        <f>VLOOKUP(B3,級距!A2:B29,2,1)</f>
        <v>28800</v>
      </c>
      <c r="D3" s="2">
        <f>VLOOKUP(B3,級距!E2:F62,2,1)</f>
        <v>28800</v>
      </c>
      <c r="E3" s="3">
        <v>0.06</v>
      </c>
      <c r="F3" s="87">
        <v>0.06</v>
      </c>
      <c r="G3" s="100">
        <v>30</v>
      </c>
      <c r="H3" s="94">
        <f>ROUND(C3*G3/30*10.5%*20/100,0)+ROUND(C3*G3/30*0.01*20/100,0)</f>
        <v>663</v>
      </c>
      <c r="I3" s="4">
        <f>ROUND(C3*G3/30*10.5%*70/100,0)+ROUND(C3*G3/30*1%*70/100,0)+ROUND(C3*0.1%*G3/30,0)</f>
        <v>2348</v>
      </c>
      <c r="J3" s="5">
        <f t="shared" si="0"/>
        <v>1728</v>
      </c>
      <c r="K3" s="63">
        <f>ROUND(D3*F3*G3/30,0)</f>
        <v>1728</v>
      </c>
      <c r="L3" s="23"/>
      <c r="M3" s="37">
        <f>VLOOKUP(B3,級距!C2:D52,2,1)</f>
        <v>28800</v>
      </c>
      <c r="N3" s="44">
        <f>+ROUND($M3*5.17%*0.3,0)</f>
        <v>447</v>
      </c>
      <c r="O3" s="113">
        <v>0</v>
      </c>
      <c r="P3" s="106">
        <v>0</v>
      </c>
      <c r="Q3" s="51">
        <f>+ROUND($N3*(O3-P3+1),0)</f>
        <v>447</v>
      </c>
      <c r="R3" s="52">
        <f>ROUND(($M3*5.17%*0.6*1.58),0)</f>
        <v>1412</v>
      </c>
    </row>
    <row r="4" spans="1:18" ht="21.6" customHeight="1">
      <c r="A4" s="26" t="s">
        <v>12</v>
      </c>
      <c r="B4" s="81">
        <v>37670</v>
      </c>
      <c r="C4" s="74">
        <f>VLOOKUP(B4,級距!A2:B31,2,1)</f>
        <v>38200</v>
      </c>
      <c r="D4" s="2">
        <f>VLOOKUP(B4,級距!E2:F62,2,1)</f>
        <v>38200</v>
      </c>
      <c r="E4" s="3">
        <v>0.06</v>
      </c>
      <c r="F4" s="87">
        <v>0</v>
      </c>
      <c r="G4" s="100">
        <v>30</v>
      </c>
      <c r="H4" s="95">
        <f>ROUND(C4*G4/30*10.5%*20/100,0)+ROUND(C4*G4/30*0.01*20/100,0)</f>
        <v>878</v>
      </c>
      <c r="I4" s="6">
        <f>ROUND(C4*G4/30*10.5%*70/100,0)+ROUND(C4*G4/30*1%*70/100,0)+ROUND(C4*0.1%*G4/30,0)</f>
        <v>3113</v>
      </c>
      <c r="J4" s="7">
        <f t="shared" si="0"/>
        <v>2292</v>
      </c>
      <c r="K4" s="64">
        <f t="shared" si="1"/>
        <v>0</v>
      </c>
      <c r="L4" s="23"/>
      <c r="M4" s="37">
        <f>VLOOKUP(B4,級距!C2:D52,2,1)</f>
        <v>38200</v>
      </c>
      <c r="N4" s="44">
        <f>+ROUND($M4*5.17%*0.3,0)</f>
        <v>592</v>
      </c>
      <c r="O4" s="113">
        <v>0</v>
      </c>
      <c r="P4" s="106">
        <v>0</v>
      </c>
      <c r="Q4" s="51">
        <f>+ROUND($N4*(O4-P4+1),0)</f>
        <v>592</v>
      </c>
      <c r="R4" s="52">
        <f>ROUND(($M4*5.17%*0.6*1.58),0)</f>
        <v>1872</v>
      </c>
    </row>
    <row r="5" spans="1:18" ht="21.6" customHeight="1">
      <c r="A5" s="127" t="s">
        <v>38</v>
      </c>
      <c r="B5" s="82">
        <v>5600</v>
      </c>
      <c r="C5" s="75">
        <f>VLOOKUP(B5,級距!A2:B29,2,1)</f>
        <v>11100</v>
      </c>
      <c r="D5" s="8">
        <f>VLOOKUP(B5,級距!E2:F62,2,1)</f>
        <v>6000</v>
      </c>
      <c r="E5" s="9">
        <v>0.06</v>
      </c>
      <c r="F5" s="88">
        <v>0</v>
      </c>
      <c r="G5" s="129">
        <v>1</v>
      </c>
      <c r="H5" s="96">
        <f>ROUND(C5*G5/30*10.5%*20/100,0)+ROUND(C5*G5/30*0.01*20/100,0)</f>
        <v>9</v>
      </c>
      <c r="I5" s="10">
        <v>31</v>
      </c>
      <c r="J5" s="11">
        <f t="shared" si="0"/>
        <v>12</v>
      </c>
      <c r="K5" s="65">
        <f t="shared" si="1"/>
        <v>0</v>
      </c>
      <c r="L5" s="23"/>
      <c r="M5" s="38">
        <v>0</v>
      </c>
      <c r="N5" s="45">
        <v>0</v>
      </c>
      <c r="O5" s="114">
        <v>0</v>
      </c>
      <c r="P5" s="107">
        <v>0</v>
      </c>
      <c r="Q5" s="53">
        <v>0</v>
      </c>
      <c r="R5" s="54">
        <f>B5*0.0211</f>
        <v>118.16000000000001</v>
      </c>
    </row>
    <row r="6" spans="1:18" ht="21.6" customHeight="1">
      <c r="A6" s="27" t="s">
        <v>5</v>
      </c>
      <c r="B6" s="83">
        <v>33137</v>
      </c>
      <c r="C6" s="76">
        <f>VLOOKUP(B6,級距!A2:B29,2,1)</f>
        <v>33300</v>
      </c>
      <c r="D6" s="12">
        <f>VLOOKUP(B6,級距!E2:F62,2,1)</f>
        <v>33300</v>
      </c>
      <c r="E6" s="13">
        <v>0.06</v>
      </c>
      <c r="F6" s="89">
        <v>0.06</v>
      </c>
      <c r="G6" s="101">
        <v>30</v>
      </c>
      <c r="H6" s="97">
        <f>ROUND(C6*G6/30*0.1*20/100,0)+ROUND(C6*G6/30*0.01*20/100,0)</f>
        <v>733</v>
      </c>
      <c r="I6" s="14">
        <f>ROUND(C6*G6/30*0.1*70/100,0)+ROUND(C6*G6/30*0.01*70/100,0)</f>
        <v>2564</v>
      </c>
      <c r="J6" s="15">
        <f t="shared" si="0"/>
        <v>1998</v>
      </c>
      <c r="K6" s="66">
        <f t="shared" si="1"/>
        <v>1998</v>
      </c>
      <c r="L6" s="23"/>
      <c r="M6" s="39">
        <f>VLOOKUP(B6,級距!C2:D52,2,1)</f>
        <v>33300</v>
      </c>
      <c r="N6" s="46">
        <f>+ROUND($M6*0.0469*0.3,0)</f>
        <v>469</v>
      </c>
      <c r="O6" s="115">
        <v>2</v>
      </c>
      <c r="P6" s="108">
        <v>0</v>
      </c>
      <c r="Q6" s="55">
        <f>+ROUND($N6*(O6-P6+1),0)</f>
        <v>1407</v>
      </c>
      <c r="R6" s="56">
        <f>ROUND(($M6*0.0469*0.6*1.58),0)</f>
        <v>1481</v>
      </c>
    </row>
    <row r="7" spans="1:18" ht="21.6" customHeight="1">
      <c r="A7" s="28" t="s">
        <v>23</v>
      </c>
      <c r="B7" s="84">
        <v>38200</v>
      </c>
      <c r="C7" s="77">
        <f>VLOOKUP(B7,級距!A2:B29,2,1)</f>
        <v>38200</v>
      </c>
      <c r="D7" s="16">
        <f>VLOOKUP(B7,級距!E2:F62,2,1)</f>
        <v>38200</v>
      </c>
      <c r="E7" s="17">
        <v>0</v>
      </c>
      <c r="F7" s="90">
        <v>0</v>
      </c>
      <c r="G7" s="102">
        <v>30</v>
      </c>
      <c r="H7" s="98">
        <f>ROUND(C7*G7/30*10.5%*20/100,0)</f>
        <v>802</v>
      </c>
      <c r="I7" s="18">
        <f>ROUND(C7*G7/30*10.5%*70/100,0)+ROUND(C7*0.1%*G7/30,0)</f>
        <v>2846</v>
      </c>
      <c r="J7" s="19">
        <f t="shared" si="0"/>
        <v>0</v>
      </c>
      <c r="K7" s="67">
        <f t="shared" si="1"/>
        <v>0</v>
      </c>
      <c r="L7" s="23"/>
      <c r="M7" s="40">
        <f>VLOOKUP(B7,級距!C2:D52,2,1)</f>
        <v>38200</v>
      </c>
      <c r="N7" s="103">
        <f>+ROUND($M7*5.17%*0.3,0)</f>
        <v>592</v>
      </c>
      <c r="O7" s="116">
        <v>0</v>
      </c>
      <c r="P7" s="109">
        <v>0</v>
      </c>
      <c r="Q7" s="57">
        <f t="shared" ref="Q7:Q8" si="2">+ROUND($N7*(O7-P7+1),0)</f>
        <v>592</v>
      </c>
      <c r="R7" s="58">
        <f>ROUND(($M7*5.17%*0.6*1.58),0)</f>
        <v>1872</v>
      </c>
    </row>
    <row r="8" spans="1:18" ht="21.6" customHeight="1">
      <c r="A8" s="28" t="s">
        <v>24</v>
      </c>
      <c r="B8" s="84">
        <v>21601</v>
      </c>
      <c r="C8" s="77">
        <f>VLOOKUP(B8,級距!A3:B31,2,1)</f>
        <v>22000</v>
      </c>
      <c r="D8" s="16">
        <f>VLOOKUP(B8,級距!E3:F63,2,1)</f>
        <v>22000</v>
      </c>
      <c r="E8" s="17">
        <v>0</v>
      </c>
      <c r="F8" s="90">
        <v>0</v>
      </c>
      <c r="G8" s="102">
        <v>30</v>
      </c>
      <c r="H8" s="98">
        <f>ROUND(C8*G8/30*10.5%*20/100,0)</f>
        <v>462</v>
      </c>
      <c r="I8" s="18">
        <f>ROUND(C8*G8/30*10.5%*70/100,0)+ROUND(C8*0.1%*G8/30,0)</f>
        <v>1639</v>
      </c>
      <c r="J8" s="19">
        <f t="shared" si="0"/>
        <v>0</v>
      </c>
      <c r="K8" s="67">
        <f t="shared" si="1"/>
        <v>0</v>
      </c>
      <c r="L8" s="23"/>
      <c r="M8" s="40">
        <f>VLOOKUP(B8,級距!C2:D52,2,1)</f>
        <v>24000</v>
      </c>
      <c r="N8" s="103">
        <f>+ROUND($M8*5.17%*0.3,0)</f>
        <v>372</v>
      </c>
      <c r="O8" s="116">
        <v>1</v>
      </c>
      <c r="P8" s="109">
        <v>0</v>
      </c>
      <c r="Q8" s="57">
        <f t="shared" si="2"/>
        <v>744</v>
      </c>
      <c r="R8" s="58">
        <f>ROUND(($M8*5.17%*0.6*1.58),0)</f>
        <v>1176</v>
      </c>
    </row>
    <row r="9" spans="1:18" ht="33.75" thickBot="1">
      <c r="A9" s="128" t="s">
        <v>25</v>
      </c>
      <c r="B9" s="85">
        <v>3000</v>
      </c>
      <c r="C9" s="78">
        <f>VLOOKUP(B9,級距!A2:B29,2,1)</f>
        <v>11100</v>
      </c>
      <c r="D9" s="31">
        <f>VLOOKUP(B9,級距!E2:F62,2,1)</f>
        <v>3000</v>
      </c>
      <c r="E9" s="32">
        <v>0</v>
      </c>
      <c r="F9" s="91">
        <v>0</v>
      </c>
      <c r="G9" s="130">
        <v>1</v>
      </c>
      <c r="H9" s="99">
        <f>ROUND(C9*G9/30*0.1*20/100,0)</f>
        <v>7</v>
      </c>
      <c r="I9" s="68">
        <f>ROUND(C9*G9/30*0.1*70/100,0)</f>
        <v>26</v>
      </c>
      <c r="J9" s="69">
        <f t="shared" si="0"/>
        <v>0</v>
      </c>
      <c r="K9" s="70">
        <f t="shared" si="1"/>
        <v>0</v>
      </c>
      <c r="L9" s="23"/>
      <c r="M9" s="41">
        <v>0</v>
      </c>
      <c r="N9" s="47">
        <v>0</v>
      </c>
      <c r="O9" s="117">
        <v>0</v>
      </c>
      <c r="P9" s="110">
        <v>0</v>
      </c>
      <c r="Q9" s="59">
        <v>0</v>
      </c>
      <c r="R9" s="60">
        <f>B9*0.0211</f>
        <v>63.300000000000004</v>
      </c>
    </row>
    <row r="10" spans="1:18" s="125" customFormat="1" ht="21.6" customHeight="1" thickTop="1">
      <c r="A10" s="118"/>
      <c r="B10" s="119"/>
      <c r="C10" s="119"/>
      <c r="D10" s="119"/>
      <c r="E10" s="120"/>
      <c r="F10" s="120"/>
      <c r="G10" s="121"/>
      <c r="H10" s="122"/>
      <c r="I10" s="122"/>
      <c r="J10" s="23"/>
      <c r="K10" s="23"/>
      <c r="L10" s="23"/>
      <c r="M10" s="123"/>
      <c r="N10" s="123"/>
      <c r="O10" s="123"/>
      <c r="P10" s="123"/>
      <c r="Q10" s="123"/>
      <c r="R10" s="124"/>
    </row>
    <row r="11" spans="1:18" ht="30" customHeight="1">
      <c r="A11" s="198" t="s">
        <v>18</v>
      </c>
      <c r="B11" s="198"/>
      <c r="C11" s="198"/>
      <c r="D11" s="198"/>
      <c r="E11" s="198"/>
      <c r="F11" s="198"/>
      <c r="G11" s="198"/>
      <c r="H11" s="198"/>
      <c r="I11" s="198"/>
      <c r="J11" s="198"/>
      <c r="K11" s="198"/>
      <c r="L11" s="198"/>
      <c r="M11" s="198"/>
      <c r="N11" s="198"/>
      <c r="O11" s="198"/>
      <c r="P11" s="198"/>
      <c r="Q11" s="198"/>
      <c r="R11" s="198"/>
    </row>
    <row r="12" spans="1:18" ht="32.25">
      <c r="A12" s="1"/>
      <c r="Q12" s="126"/>
    </row>
    <row r="13" spans="1:18" ht="357" customHeight="1">
      <c r="A13" s="199" t="s">
        <v>217</v>
      </c>
      <c r="B13" s="200"/>
      <c r="C13" s="200"/>
      <c r="D13" s="200"/>
      <c r="E13" s="200"/>
      <c r="F13" s="200"/>
      <c r="G13" s="200"/>
      <c r="H13" s="200"/>
      <c r="I13" s="200"/>
      <c r="J13" s="200"/>
      <c r="K13" s="200"/>
      <c r="L13" s="200"/>
      <c r="M13" s="200"/>
      <c r="N13" s="200"/>
      <c r="O13" s="200"/>
      <c r="P13" s="200"/>
      <c r="Q13" s="200"/>
      <c r="R13" s="200"/>
    </row>
    <row r="14" spans="1:18">
      <c r="A14" s="1"/>
    </row>
    <row r="15" spans="1:18">
      <c r="A15" s="1"/>
    </row>
  </sheetData>
  <mergeCells count="2">
    <mergeCell ref="A11:R11"/>
    <mergeCell ref="A13:R13"/>
  </mergeCells>
  <phoneticPr fontId="4"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election activeCell="I13" sqref="I13"/>
    </sheetView>
  </sheetViews>
  <sheetFormatPr defaultRowHeight="16.5"/>
  <cols>
    <col min="3" max="3" width="9" style="72" bestFit="1" customWidth="1"/>
    <col min="4" max="4" width="9.5" style="72" bestFit="1" customWidth="1"/>
    <col min="5" max="5" width="9" style="72" bestFit="1" customWidth="1"/>
    <col min="6" max="6" width="10.5" style="72" bestFit="1" customWidth="1"/>
  </cols>
  <sheetData>
    <row r="1" spans="1:6">
      <c r="A1" s="201" t="s">
        <v>2</v>
      </c>
      <c r="B1" s="202"/>
      <c r="C1" s="203" t="s">
        <v>3</v>
      </c>
      <c r="D1" s="204"/>
      <c r="E1" s="205" t="s">
        <v>19</v>
      </c>
      <c r="F1" s="206"/>
    </row>
    <row r="2" spans="1:6">
      <c r="A2" s="131">
        <v>1</v>
      </c>
      <c r="B2" s="131">
        <v>11100</v>
      </c>
      <c r="C2" s="133">
        <v>1</v>
      </c>
      <c r="D2" s="132">
        <v>24000</v>
      </c>
      <c r="E2" s="131">
        <v>1</v>
      </c>
      <c r="F2" s="131">
        <v>1500</v>
      </c>
    </row>
    <row r="3" spans="1:6">
      <c r="A3" s="131">
        <v>11101</v>
      </c>
      <c r="B3" s="131">
        <v>12540</v>
      </c>
      <c r="C3" s="132">
        <v>24001</v>
      </c>
      <c r="D3" s="131">
        <v>25200</v>
      </c>
      <c r="E3" s="131">
        <v>1501</v>
      </c>
      <c r="F3" s="131">
        <v>3000</v>
      </c>
    </row>
    <row r="4" spans="1:6">
      <c r="A4" s="131">
        <v>12541</v>
      </c>
      <c r="B4" s="131">
        <v>13500</v>
      </c>
      <c r="C4" s="131">
        <v>25201</v>
      </c>
      <c r="D4" s="131">
        <v>26400</v>
      </c>
      <c r="E4" s="131">
        <v>3001</v>
      </c>
      <c r="F4" s="131">
        <v>4500</v>
      </c>
    </row>
    <row r="5" spans="1:6">
      <c r="A5" s="131">
        <v>13501</v>
      </c>
      <c r="B5" s="131">
        <v>15840</v>
      </c>
      <c r="C5" s="131">
        <v>26401</v>
      </c>
      <c r="D5" s="131">
        <v>27600</v>
      </c>
      <c r="E5" s="131">
        <v>4501</v>
      </c>
      <c r="F5" s="131">
        <v>6000</v>
      </c>
    </row>
    <row r="6" spans="1:6">
      <c r="A6" s="131">
        <v>15841</v>
      </c>
      <c r="B6" s="131">
        <v>16500</v>
      </c>
      <c r="C6" s="131">
        <v>27601</v>
      </c>
      <c r="D6" s="131">
        <v>28800</v>
      </c>
      <c r="E6" s="131">
        <v>6001</v>
      </c>
      <c r="F6" s="131">
        <v>7500</v>
      </c>
    </row>
    <row r="7" spans="1:6">
      <c r="A7" s="131">
        <v>16501</v>
      </c>
      <c r="B7" s="131">
        <v>17280</v>
      </c>
      <c r="C7" s="131">
        <v>28801</v>
      </c>
      <c r="D7" s="131">
        <v>30300</v>
      </c>
      <c r="E7" s="131">
        <v>7501</v>
      </c>
      <c r="F7" s="131">
        <v>8700</v>
      </c>
    </row>
    <row r="8" spans="1:6">
      <c r="A8" s="131">
        <v>17281</v>
      </c>
      <c r="B8" s="131">
        <v>17880</v>
      </c>
      <c r="C8" s="131">
        <v>30301</v>
      </c>
      <c r="D8" s="131">
        <v>31800</v>
      </c>
      <c r="E8" s="131">
        <v>8701</v>
      </c>
      <c r="F8" s="131">
        <v>9900</v>
      </c>
    </row>
    <row r="9" spans="1:6">
      <c r="A9" s="131">
        <v>17881</v>
      </c>
      <c r="B9" s="131">
        <v>19047</v>
      </c>
      <c r="C9" s="131">
        <v>31801</v>
      </c>
      <c r="D9" s="131">
        <v>33300</v>
      </c>
      <c r="E9" s="131">
        <v>9901</v>
      </c>
      <c r="F9" s="131">
        <v>11100</v>
      </c>
    </row>
    <row r="10" spans="1:6">
      <c r="A10" s="131">
        <v>19048</v>
      </c>
      <c r="B10" s="131">
        <v>20008</v>
      </c>
      <c r="C10" s="131">
        <v>33301</v>
      </c>
      <c r="D10" s="131">
        <v>34800</v>
      </c>
      <c r="E10" s="131">
        <v>11101</v>
      </c>
      <c r="F10" s="131">
        <v>12540</v>
      </c>
    </row>
    <row r="11" spans="1:6">
      <c r="A11" s="131">
        <v>20009</v>
      </c>
      <c r="B11" s="131">
        <v>21009</v>
      </c>
      <c r="C11" s="131">
        <v>34801</v>
      </c>
      <c r="D11" s="131">
        <v>36300</v>
      </c>
      <c r="E11" s="131">
        <v>12541</v>
      </c>
      <c r="F11" s="131">
        <v>13500</v>
      </c>
    </row>
    <row r="12" spans="1:6">
      <c r="A12" s="131">
        <v>21010</v>
      </c>
      <c r="B12" s="131">
        <v>22000</v>
      </c>
      <c r="C12" s="131">
        <v>36301</v>
      </c>
      <c r="D12" s="131">
        <v>38200</v>
      </c>
      <c r="E12" s="131">
        <v>13501</v>
      </c>
      <c r="F12" s="131">
        <v>15840</v>
      </c>
    </row>
    <row r="13" spans="1:6">
      <c r="A13" s="131">
        <v>22001</v>
      </c>
      <c r="B13" s="131">
        <v>23100</v>
      </c>
      <c r="C13" s="131">
        <v>38201</v>
      </c>
      <c r="D13" s="131">
        <v>40100</v>
      </c>
      <c r="E13" s="131">
        <v>15841</v>
      </c>
      <c r="F13" s="131">
        <v>16500</v>
      </c>
    </row>
    <row r="14" spans="1:6">
      <c r="A14" s="131">
        <v>23101</v>
      </c>
      <c r="B14" s="132">
        <v>24000</v>
      </c>
      <c r="C14" s="131">
        <v>40101</v>
      </c>
      <c r="D14" s="131">
        <v>42000</v>
      </c>
      <c r="E14" s="131">
        <v>16501</v>
      </c>
      <c r="F14" s="131">
        <v>17280</v>
      </c>
    </row>
    <row r="15" spans="1:6">
      <c r="A15" s="132">
        <v>24001</v>
      </c>
      <c r="B15" s="131">
        <v>24000</v>
      </c>
      <c r="C15" s="131">
        <v>42001</v>
      </c>
      <c r="D15" s="131">
        <v>43900</v>
      </c>
      <c r="E15" s="131">
        <v>17281</v>
      </c>
      <c r="F15" s="131">
        <v>17880</v>
      </c>
    </row>
    <row r="16" spans="1:6">
      <c r="A16" s="131">
        <v>24001</v>
      </c>
      <c r="B16" s="131">
        <v>25200</v>
      </c>
      <c r="C16" s="131">
        <v>43901</v>
      </c>
      <c r="D16" s="131">
        <v>45800</v>
      </c>
      <c r="E16" s="131">
        <v>17881</v>
      </c>
      <c r="F16" s="131">
        <v>19047</v>
      </c>
    </row>
    <row r="17" spans="1:6">
      <c r="A17" s="131">
        <v>25201</v>
      </c>
      <c r="B17" s="131">
        <v>26400</v>
      </c>
      <c r="C17" s="131">
        <v>45801</v>
      </c>
      <c r="D17" s="131">
        <v>48200</v>
      </c>
      <c r="E17" s="131">
        <v>19048</v>
      </c>
      <c r="F17" s="131">
        <v>20008</v>
      </c>
    </row>
    <row r="18" spans="1:6">
      <c r="A18" s="131">
        <v>26401</v>
      </c>
      <c r="B18" s="131">
        <v>27600</v>
      </c>
      <c r="C18" s="131">
        <v>48201</v>
      </c>
      <c r="D18" s="131">
        <v>50600</v>
      </c>
      <c r="E18" s="131">
        <v>20009</v>
      </c>
      <c r="F18" s="131">
        <v>21009</v>
      </c>
    </row>
    <row r="19" spans="1:6">
      <c r="A19" s="131">
        <v>27601</v>
      </c>
      <c r="B19" s="131">
        <v>28800</v>
      </c>
      <c r="C19" s="131">
        <v>50601</v>
      </c>
      <c r="D19" s="131">
        <v>53000</v>
      </c>
      <c r="E19" s="131">
        <v>21010</v>
      </c>
      <c r="F19" s="131">
        <v>22000</v>
      </c>
    </row>
    <row r="20" spans="1:6">
      <c r="A20" s="131">
        <v>28801</v>
      </c>
      <c r="B20" s="131">
        <v>30300</v>
      </c>
      <c r="C20" s="131">
        <v>53001</v>
      </c>
      <c r="D20" s="131">
        <v>55400</v>
      </c>
      <c r="E20" s="131">
        <v>22001</v>
      </c>
      <c r="F20" s="131">
        <v>23100</v>
      </c>
    </row>
    <row r="21" spans="1:6">
      <c r="A21" s="131">
        <v>30301</v>
      </c>
      <c r="B21" s="131">
        <v>31800</v>
      </c>
      <c r="C21" s="131">
        <v>55401</v>
      </c>
      <c r="D21" s="131">
        <v>57800</v>
      </c>
      <c r="E21" s="131">
        <v>23101</v>
      </c>
      <c r="F21" s="132">
        <v>24000</v>
      </c>
    </row>
    <row r="22" spans="1:6">
      <c r="A22" s="131">
        <v>31801</v>
      </c>
      <c r="B22" s="131">
        <v>33300</v>
      </c>
      <c r="C22" s="131">
        <v>57801</v>
      </c>
      <c r="D22" s="131">
        <v>60800</v>
      </c>
      <c r="E22" s="132">
        <v>24001</v>
      </c>
      <c r="F22" s="131">
        <v>25200</v>
      </c>
    </row>
    <row r="23" spans="1:6">
      <c r="A23" s="131">
        <v>33301</v>
      </c>
      <c r="B23" s="131">
        <v>34800</v>
      </c>
      <c r="C23" s="131">
        <v>60801</v>
      </c>
      <c r="D23" s="131">
        <v>63800</v>
      </c>
      <c r="E23" s="131">
        <v>25201</v>
      </c>
      <c r="F23" s="131">
        <v>26400</v>
      </c>
    </row>
    <row r="24" spans="1:6">
      <c r="A24" s="131">
        <v>34801</v>
      </c>
      <c r="B24" s="131">
        <v>36300</v>
      </c>
      <c r="C24" s="131">
        <v>63801</v>
      </c>
      <c r="D24" s="131">
        <v>66800</v>
      </c>
      <c r="E24" s="131">
        <v>26401</v>
      </c>
      <c r="F24" s="131">
        <v>27600</v>
      </c>
    </row>
    <row r="25" spans="1:6">
      <c r="A25" s="131">
        <v>36301</v>
      </c>
      <c r="B25" s="131">
        <v>38200</v>
      </c>
      <c r="C25" s="131">
        <v>66801</v>
      </c>
      <c r="D25" s="131">
        <v>69800</v>
      </c>
      <c r="E25" s="131">
        <v>27601</v>
      </c>
      <c r="F25" s="131">
        <v>28800</v>
      </c>
    </row>
    <row r="26" spans="1:6">
      <c r="A26" s="131">
        <v>38201</v>
      </c>
      <c r="B26" s="131">
        <v>40100</v>
      </c>
      <c r="C26" s="131">
        <v>69801</v>
      </c>
      <c r="D26" s="131">
        <v>72800</v>
      </c>
      <c r="E26" s="131">
        <v>28801</v>
      </c>
      <c r="F26" s="131">
        <v>30300</v>
      </c>
    </row>
    <row r="27" spans="1:6">
      <c r="A27" s="131">
        <v>40101</v>
      </c>
      <c r="B27" s="131">
        <v>42000</v>
      </c>
      <c r="C27" s="131">
        <v>72801</v>
      </c>
      <c r="D27" s="131">
        <v>76500</v>
      </c>
      <c r="E27" s="131">
        <v>30301</v>
      </c>
      <c r="F27" s="131">
        <v>31800</v>
      </c>
    </row>
    <row r="28" spans="1:6">
      <c r="A28" s="131">
        <v>42001</v>
      </c>
      <c r="B28" s="131">
        <v>43900</v>
      </c>
      <c r="C28" s="131">
        <v>76501</v>
      </c>
      <c r="D28" s="131">
        <v>80200</v>
      </c>
      <c r="E28" s="131">
        <v>31801</v>
      </c>
      <c r="F28" s="131">
        <v>33300</v>
      </c>
    </row>
    <row r="29" spans="1:6">
      <c r="A29" s="131">
        <v>43901</v>
      </c>
      <c r="B29" s="131">
        <v>45800</v>
      </c>
      <c r="C29" s="131">
        <v>80201</v>
      </c>
      <c r="D29" s="131">
        <v>83900</v>
      </c>
      <c r="E29" s="131">
        <v>33301</v>
      </c>
      <c r="F29" s="131">
        <v>34800</v>
      </c>
    </row>
    <row r="30" spans="1:6">
      <c r="A30" s="131"/>
      <c r="B30" s="131"/>
      <c r="C30" s="131">
        <v>83901</v>
      </c>
      <c r="D30" s="131">
        <v>87600</v>
      </c>
      <c r="E30" s="131">
        <v>34801</v>
      </c>
      <c r="F30" s="131">
        <v>36300</v>
      </c>
    </row>
    <row r="31" spans="1:6">
      <c r="A31" s="131"/>
      <c r="B31" s="131"/>
      <c r="C31" s="131">
        <v>87601</v>
      </c>
      <c r="D31" s="131">
        <v>92100</v>
      </c>
      <c r="E31" s="131">
        <v>36301</v>
      </c>
      <c r="F31" s="131">
        <v>38200</v>
      </c>
    </row>
    <row r="32" spans="1:6">
      <c r="A32" s="131"/>
      <c r="B32" s="131"/>
      <c r="C32" s="131">
        <v>92101</v>
      </c>
      <c r="D32" s="131">
        <v>96600</v>
      </c>
      <c r="E32" s="131">
        <v>38201</v>
      </c>
      <c r="F32" s="131">
        <v>40100</v>
      </c>
    </row>
    <row r="33" spans="1:6">
      <c r="A33" s="131"/>
      <c r="B33" s="131"/>
      <c r="C33" s="131">
        <v>96601</v>
      </c>
      <c r="D33" s="131">
        <v>101100</v>
      </c>
      <c r="E33" s="131">
        <v>40101</v>
      </c>
      <c r="F33" s="131">
        <v>42000</v>
      </c>
    </row>
    <row r="34" spans="1:6">
      <c r="A34" s="131"/>
      <c r="B34" s="131"/>
      <c r="C34" s="131">
        <v>101101</v>
      </c>
      <c r="D34" s="131">
        <v>105600</v>
      </c>
      <c r="E34" s="131">
        <v>42001</v>
      </c>
      <c r="F34" s="131">
        <v>43900</v>
      </c>
    </row>
    <row r="35" spans="1:6">
      <c r="A35" s="131"/>
      <c r="B35" s="131"/>
      <c r="C35" s="131">
        <v>105601</v>
      </c>
      <c r="D35" s="131">
        <v>110100</v>
      </c>
      <c r="E35" s="131">
        <v>43901</v>
      </c>
      <c r="F35" s="131">
        <v>45800</v>
      </c>
    </row>
    <row r="36" spans="1:6">
      <c r="A36" s="131"/>
      <c r="B36" s="131"/>
      <c r="C36" s="131">
        <v>110101</v>
      </c>
      <c r="D36" s="131">
        <v>115500</v>
      </c>
      <c r="E36" s="131">
        <v>45801</v>
      </c>
      <c r="F36" s="131">
        <v>48200</v>
      </c>
    </row>
    <row r="37" spans="1:6">
      <c r="A37" s="131"/>
      <c r="B37" s="131"/>
      <c r="C37" s="131">
        <v>115501</v>
      </c>
      <c r="D37" s="131">
        <v>120900</v>
      </c>
      <c r="E37" s="131">
        <v>48201</v>
      </c>
      <c r="F37" s="131">
        <v>50600</v>
      </c>
    </row>
    <row r="38" spans="1:6">
      <c r="A38" s="131"/>
      <c r="B38" s="131"/>
      <c r="C38" s="131">
        <v>120901</v>
      </c>
      <c r="D38" s="131">
        <v>126300</v>
      </c>
      <c r="E38" s="131">
        <v>50601</v>
      </c>
      <c r="F38" s="131">
        <v>53000</v>
      </c>
    </row>
    <row r="39" spans="1:6">
      <c r="A39" s="131"/>
      <c r="B39" s="131"/>
      <c r="C39" s="131">
        <v>126301</v>
      </c>
      <c r="D39" s="131">
        <v>131700</v>
      </c>
      <c r="E39" s="131">
        <v>53001</v>
      </c>
      <c r="F39" s="131">
        <v>55400</v>
      </c>
    </row>
    <row r="40" spans="1:6">
      <c r="A40" s="131"/>
      <c r="B40" s="131"/>
      <c r="C40" s="131">
        <v>131701</v>
      </c>
      <c r="D40" s="131">
        <v>137100</v>
      </c>
      <c r="E40" s="131">
        <v>55401</v>
      </c>
      <c r="F40" s="131">
        <v>57800</v>
      </c>
    </row>
    <row r="41" spans="1:6">
      <c r="A41" s="131"/>
      <c r="B41" s="131"/>
      <c r="C41" s="131">
        <v>137101</v>
      </c>
      <c r="D41" s="131">
        <v>142500</v>
      </c>
      <c r="E41" s="131">
        <v>57801</v>
      </c>
      <c r="F41" s="131">
        <v>60800</v>
      </c>
    </row>
    <row r="42" spans="1:6">
      <c r="A42" s="131"/>
      <c r="B42" s="131"/>
      <c r="C42" s="131">
        <v>142501</v>
      </c>
      <c r="D42" s="131">
        <v>147900</v>
      </c>
      <c r="E42" s="131">
        <v>60801</v>
      </c>
      <c r="F42" s="131">
        <v>63800</v>
      </c>
    </row>
    <row r="43" spans="1:6">
      <c r="A43" s="131"/>
      <c r="B43" s="131"/>
      <c r="C43" s="131">
        <v>147901</v>
      </c>
      <c r="D43" s="131">
        <v>150000</v>
      </c>
      <c r="E43" s="131">
        <v>63801</v>
      </c>
      <c r="F43" s="131">
        <v>66800</v>
      </c>
    </row>
    <row r="44" spans="1:6">
      <c r="A44" s="131"/>
      <c r="B44" s="131"/>
      <c r="C44" s="131">
        <v>150001</v>
      </c>
      <c r="D44" s="131">
        <v>156400</v>
      </c>
      <c r="E44" s="131">
        <v>66801</v>
      </c>
      <c r="F44" s="131">
        <v>69800</v>
      </c>
    </row>
    <row r="45" spans="1:6">
      <c r="A45" s="131"/>
      <c r="B45" s="131"/>
      <c r="C45" s="131">
        <v>156401</v>
      </c>
      <c r="D45" s="131">
        <v>162800</v>
      </c>
      <c r="E45" s="131">
        <v>69801</v>
      </c>
      <c r="F45" s="131">
        <v>72800</v>
      </c>
    </row>
    <row r="46" spans="1:6">
      <c r="A46" s="131"/>
      <c r="B46" s="131"/>
      <c r="C46" s="131">
        <v>162801</v>
      </c>
      <c r="D46" s="131">
        <v>169200</v>
      </c>
      <c r="E46" s="131">
        <v>72801</v>
      </c>
      <c r="F46" s="131">
        <v>76500</v>
      </c>
    </row>
    <row r="47" spans="1:6">
      <c r="A47" s="131"/>
      <c r="B47" s="131"/>
      <c r="C47" s="131">
        <v>169201</v>
      </c>
      <c r="D47" s="131">
        <v>175600</v>
      </c>
      <c r="E47" s="131">
        <v>76501</v>
      </c>
      <c r="F47" s="131">
        <v>80200</v>
      </c>
    </row>
    <row r="48" spans="1:6">
      <c r="A48" s="131"/>
      <c r="B48" s="131"/>
      <c r="C48" s="131">
        <v>175601</v>
      </c>
      <c r="D48" s="131">
        <v>182000</v>
      </c>
      <c r="E48" s="131">
        <v>80201</v>
      </c>
      <c r="F48" s="131">
        <v>83900</v>
      </c>
    </row>
    <row r="49" spans="1:6">
      <c r="A49" s="131"/>
      <c r="B49" s="131"/>
      <c r="C49" s="131">
        <v>175601</v>
      </c>
      <c r="D49" s="131">
        <v>182000</v>
      </c>
      <c r="E49" s="131">
        <v>83901</v>
      </c>
      <c r="F49" s="131">
        <v>87600</v>
      </c>
    </row>
    <row r="50" spans="1:6">
      <c r="A50" s="131"/>
      <c r="B50" s="131"/>
      <c r="C50" s="131"/>
      <c r="D50" s="131"/>
      <c r="E50" s="131">
        <v>87601</v>
      </c>
      <c r="F50" s="131">
        <v>92100</v>
      </c>
    </row>
    <row r="51" spans="1:6">
      <c r="A51" s="131"/>
      <c r="B51" s="131"/>
      <c r="C51" s="131"/>
      <c r="D51" s="131"/>
      <c r="E51" s="131">
        <v>92101</v>
      </c>
      <c r="F51" s="131">
        <v>96600</v>
      </c>
    </row>
    <row r="52" spans="1:6">
      <c r="A52" s="131"/>
      <c r="B52" s="131"/>
      <c r="C52" s="131"/>
      <c r="D52" s="131"/>
      <c r="E52" s="131">
        <v>96601</v>
      </c>
      <c r="F52" s="131">
        <v>101100</v>
      </c>
    </row>
    <row r="53" spans="1:6">
      <c r="A53" s="131"/>
      <c r="B53" s="131"/>
      <c r="C53" s="131"/>
      <c r="D53" s="131"/>
      <c r="E53" s="131">
        <v>101101</v>
      </c>
      <c r="F53" s="131">
        <v>105600</v>
      </c>
    </row>
    <row r="54" spans="1:6">
      <c r="A54" s="131"/>
      <c r="B54" s="131"/>
      <c r="C54" s="131"/>
      <c r="D54" s="131"/>
      <c r="E54" s="131">
        <v>105601</v>
      </c>
      <c r="F54" s="131">
        <v>110100</v>
      </c>
    </row>
    <row r="55" spans="1:6">
      <c r="A55" s="131"/>
      <c r="B55" s="131"/>
      <c r="C55" s="131"/>
      <c r="D55" s="131"/>
      <c r="E55" s="131">
        <v>110101</v>
      </c>
      <c r="F55" s="131">
        <v>115500</v>
      </c>
    </row>
    <row r="56" spans="1:6">
      <c r="A56" s="131"/>
      <c r="B56" s="131"/>
      <c r="C56" s="131"/>
      <c r="D56" s="131"/>
      <c r="E56" s="131">
        <v>115501</v>
      </c>
      <c r="F56" s="131">
        <v>120900</v>
      </c>
    </row>
    <row r="57" spans="1:6">
      <c r="A57" s="131"/>
      <c r="B57" s="131"/>
      <c r="C57" s="131"/>
      <c r="D57" s="131"/>
      <c r="E57" s="131">
        <v>120901</v>
      </c>
      <c r="F57" s="131">
        <v>126300</v>
      </c>
    </row>
    <row r="58" spans="1:6">
      <c r="A58" s="131"/>
      <c r="B58" s="131"/>
      <c r="C58" s="131"/>
      <c r="D58" s="131"/>
      <c r="E58" s="131">
        <v>126301</v>
      </c>
      <c r="F58" s="131">
        <v>131700</v>
      </c>
    </row>
    <row r="59" spans="1:6">
      <c r="A59" s="131"/>
      <c r="B59" s="131"/>
      <c r="C59" s="131"/>
      <c r="D59" s="131"/>
      <c r="E59" s="131">
        <v>131701</v>
      </c>
      <c r="F59" s="131">
        <v>137100</v>
      </c>
    </row>
    <row r="60" spans="1:6">
      <c r="A60" s="131"/>
      <c r="B60" s="131"/>
      <c r="C60" s="131"/>
      <c r="D60" s="131"/>
      <c r="E60" s="131">
        <v>137101</v>
      </c>
      <c r="F60" s="131">
        <v>142500</v>
      </c>
    </row>
    <row r="61" spans="1:6">
      <c r="A61" s="131"/>
      <c r="B61" s="131"/>
      <c r="C61" s="131"/>
      <c r="D61" s="131"/>
      <c r="E61" s="131">
        <v>142501</v>
      </c>
      <c r="F61" s="131">
        <v>147900</v>
      </c>
    </row>
    <row r="62" spans="1:6">
      <c r="A62" s="131"/>
      <c r="B62" s="131"/>
      <c r="C62" s="131"/>
      <c r="D62" s="131"/>
      <c r="E62" s="131">
        <v>147901</v>
      </c>
      <c r="F62" s="131">
        <v>9900000</v>
      </c>
    </row>
    <row r="63" spans="1:6">
      <c r="A63" s="131"/>
      <c r="B63" s="131"/>
      <c r="C63" s="131"/>
      <c r="D63" s="131"/>
    </row>
  </sheetData>
  <mergeCells count="3">
    <mergeCell ref="A1:B1"/>
    <mergeCell ref="C1:D1"/>
    <mergeCell ref="E1:F1"/>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B6" sqref="B6"/>
    </sheetView>
  </sheetViews>
  <sheetFormatPr defaultRowHeight="16.5"/>
  <cols>
    <col min="2" max="2" width="32" customWidth="1"/>
    <col min="3" max="3" width="68.25" customWidth="1"/>
  </cols>
  <sheetData>
    <row r="1" spans="1:3" ht="66" customHeight="1">
      <c r="A1" s="212" t="s">
        <v>186</v>
      </c>
      <c r="B1" s="212"/>
      <c r="C1" s="195" t="s">
        <v>187</v>
      </c>
    </row>
    <row r="2" spans="1:3" ht="19.899999999999999" customHeight="1">
      <c r="A2" s="196" t="s">
        <v>188</v>
      </c>
      <c r="B2" s="196" t="s">
        <v>190</v>
      </c>
      <c r="C2" s="213" t="s">
        <v>192</v>
      </c>
    </row>
    <row r="3" spans="1:3" ht="19.149999999999999" customHeight="1">
      <c r="A3" s="196" t="s">
        <v>189</v>
      </c>
      <c r="B3" s="196" t="s">
        <v>191</v>
      </c>
      <c r="C3" s="213"/>
    </row>
    <row r="4" spans="1:3" ht="26.45" customHeight="1">
      <c r="A4" s="197" t="s">
        <v>193</v>
      </c>
      <c r="B4" s="197" t="s">
        <v>194</v>
      </c>
      <c r="C4" s="197" t="s">
        <v>134</v>
      </c>
    </row>
    <row r="5" spans="1:3" ht="26.45" customHeight="1">
      <c r="A5" s="197" t="s">
        <v>195</v>
      </c>
      <c r="B5" s="197" t="s">
        <v>138</v>
      </c>
      <c r="C5" s="197" t="s">
        <v>139</v>
      </c>
    </row>
    <row r="6" spans="1:3" ht="26.45" customHeight="1">
      <c r="A6" s="197" t="s">
        <v>196</v>
      </c>
      <c r="B6" s="197" t="s">
        <v>142</v>
      </c>
      <c r="C6" s="197" t="s">
        <v>143</v>
      </c>
    </row>
    <row r="7" spans="1:3" ht="43.9" customHeight="1">
      <c r="A7" s="197" t="s">
        <v>197</v>
      </c>
      <c r="B7" s="197" t="s">
        <v>146</v>
      </c>
      <c r="C7" s="197" t="s">
        <v>147</v>
      </c>
    </row>
    <row r="8" spans="1:3" ht="43.9" customHeight="1">
      <c r="A8" s="197" t="s">
        <v>198</v>
      </c>
      <c r="B8" s="197" t="s">
        <v>150</v>
      </c>
      <c r="C8" s="197" t="s">
        <v>151</v>
      </c>
    </row>
    <row r="9" spans="1:3" ht="43.9" customHeight="1">
      <c r="A9" s="197" t="s">
        <v>199</v>
      </c>
      <c r="B9" s="197" t="s">
        <v>155</v>
      </c>
      <c r="C9" s="197" t="s">
        <v>156</v>
      </c>
    </row>
    <row r="10" spans="1:3" ht="43.9" customHeight="1">
      <c r="A10" s="197" t="s">
        <v>200</v>
      </c>
      <c r="B10" s="197" t="s">
        <v>159</v>
      </c>
      <c r="C10" s="197" t="s">
        <v>160</v>
      </c>
    </row>
    <row r="11" spans="1:3" ht="43.9" customHeight="1">
      <c r="A11" s="197" t="s">
        <v>201</v>
      </c>
      <c r="B11" s="197" t="s">
        <v>163</v>
      </c>
      <c r="C11" s="197" t="s">
        <v>164</v>
      </c>
    </row>
    <row r="12" spans="1:3" ht="43.9" customHeight="1">
      <c r="A12" s="197" t="s">
        <v>202</v>
      </c>
      <c r="B12" s="197" t="s">
        <v>167</v>
      </c>
      <c r="C12" s="197" t="s">
        <v>168</v>
      </c>
    </row>
    <row r="13" spans="1:3" ht="43.9" customHeight="1">
      <c r="A13" s="197" t="s">
        <v>203</v>
      </c>
      <c r="B13" s="197" t="s">
        <v>172</v>
      </c>
      <c r="C13" s="197" t="s">
        <v>173</v>
      </c>
    </row>
    <row r="14" spans="1:3" ht="43.9" customHeight="1">
      <c r="A14" s="197" t="s">
        <v>204</v>
      </c>
      <c r="B14" s="197" t="s">
        <v>175</v>
      </c>
      <c r="C14" s="197" t="s">
        <v>176</v>
      </c>
    </row>
    <row r="15" spans="1:3" ht="43.9" customHeight="1">
      <c r="A15" s="197" t="s">
        <v>205</v>
      </c>
      <c r="B15" s="197" t="s">
        <v>177</v>
      </c>
      <c r="C15" s="197" t="s">
        <v>178</v>
      </c>
    </row>
    <row r="16" spans="1:3" ht="43.9" customHeight="1">
      <c r="A16" s="197" t="s">
        <v>206</v>
      </c>
      <c r="B16" s="197" t="s">
        <v>179</v>
      </c>
      <c r="C16" s="197" t="s">
        <v>180</v>
      </c>
    </row>
    <row r="17" spans="1:3" ht="43.9" customHeight="1">
      <c r="A17" s="197" t="s">
        <v>207</v>
      </c>
      <c r="B17" s="197" t="s">
        <v>181</v>
      </c>
      <c r="C17" s="197" t="s">
        <v>182</v>
      </c>
    </row>
    <row r="18" spans="1:3" ht="33" customHeight="1">
      <c r="A18" s="197" t="s">
        <v>208</v>
      </c>
      <c r="B18" s="197" t="s">
        <v>209</v>
      </c>
      <c r="C18" s="197" t="s">
        <v>184</v>
      </c>
    </row>
    <row r="19" spans="1:3" ht="64.900000000000006" customHeight="1">
      <c r="A19" s="213" t="s">
        <v>216</v>
      </c>
      <c r="B19" s="207" t="s">
        <v>211</v>
      </c>
      <c r="C19" s="207"/>
    </row>
    <row r="20" spans="1:3" ht="94.15" customHeight="1">
      <c r="A20" s="213"/>
      <c r="B20" s="207" t="s">
        <v>212</v>
      </c>
      <c r="C20" s="207"/>
    </row>
    <row r="21" spans="1:3" ht="60" customHeight="1">
      <c r="A21" s="213"/>
      <c r="B21" s="207" t="s">
        <v>213</v>
      </c>
      <c r="C21" s="207"/>
    </row>
    <row r="22" spans="1:3" ht="67.900000000000006" customHeight="1">
      <c r="A22" s="213"/>
      <c r="B22" s="207" t="s">
        <v>214</v>
      </c>
      <c r="C22" s="207"/>
    </row>
    <row r="23" spans="1:3" ht="60" customHeight="1">
      <c r="A23" s="213"/>
      <c r="B23" s="207" t="s">
        <v>215</v>
      </c>
      <c r="C23" s="207"/>
    </row>
    <row r="24" spans="1:3" hidden="1">
      <c r="A24" s="194"/>
      <c r="B24" s="208"/>
      <c r="C24" s="209"/>
    </row>
    <row r="25" spans="1:3" hidden="1">
      <c r="A25" s="194"/>
      <c r="B25" s="208"/>
      <c r="C25" s="209"/>
    </row>
    <row r="26" spans="1:3" hidden="1">
      <c r="A26" s="194"/>
      <c r="B26" s="208"/>
      <c r="C26" s="209"/>
    </row>
    <row r="27" spans="1:3" hidden="1">
      <c r="A27" s="194"/>
      <c r="B27" s="208"/>
      <c r="C27" s="209"/>
    </row>
    <row r="28" spans="1:3" ht="17.25" hidden="1" thickBot="1">
      <c r="A28" s="186" t="s">
        <v>210</v>
      </c>
      <c r="B28" s="210"/>
      <c r="C28" s="211"/>
    </row>
  </sheetData>
  <mergeCells count="13">
    <mergeCell ref="B28:C28"/>
    <mergeCell ref="A1:B1"/>
    <mergeCell ref="C2:C3"/>
    <mergeCell ref="B19:C19"/>
    <mergeCell ref="B20:C20"/>
    <mergeCell ref="B21:C21"/>
    <mergeCell ref="B22:C22"/>
    <mergeCell ref="A19:A23"/>
    <mergeCell ref="B23:C23"/>
    <mergeCell ref="B24:C24"/>
    <mergeCell ref="B25:C25"/>
    <mergeCell ref="B26:C26"/>
    <mergeCell ref="B27:C27"/>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L4" sqref="L4"/>
    </sheetView>
  </sheetViews>
  <sheetFormatPr defaultRowHeight="16.5"/>
  <cols>
    <col min="3" max="3" width="21.875" customWidth="1"/>
    <col min="4" max="4" width="17.875" customWidth="1"/>
    <col min="7" max="7" width="21.125" customWidth="1"/>
    <col min="8" max="8" width="18.25" customWidth="1"/>
    <col min="9" max="9" width="8.875" hidden="1" customWidth="1"/>
  </cols>
  <sheetData>
    <row r="1" spans="1:9" ht="33.75">
      <c r="A1" s="218" t="s">
        <v>40</v>
      </c>
      <c r="B1" s="218"/>
      <c r="C1" s="218"/>
      <c r="D1" s="218"/>
      <c r="E1" s="218"/>
      <c r="F1" s="218"/>
      <c r="G1" s="218"/>
      <c r="H1" s="218"/>
    </row>
    <row r="2" spans="1:9" ht="18.75" thickBot="1">
      <c r="A2" s="217" t="s">
        <v>185</v>
      </c>
      <c r="B2" s="217"/>
      <c r="C2" s="217"/>
      <c r="D2" s="217"/>
      <c r="E2" s="217"/>
      <c r="F2" s="217"/>
      <c r="G2" s="217"/>
      <c r="H2" s="217"/>
    </row>
    <row r="3" spans="1:9" ht="43.15" customHeight="1" thickTop="1" thickBot="1">
      <c r="A3" s="175" t="s">
        <v>45</v>
      </c>
      <c r="B3" s="176" t="s">
        <v>46</v>
      </c>
      <c r="C3" s="176" t="s">
        <v>47</v>
      </c>
      <c r="D3" s="177" t="s">
        <v>48</v>
      </c>
      <c r="E3" s="176" t="s">
        <v>45</v>
      </c>
      <c r="F3" s="176" t="s">
        <v>46</v>
      </c>
      <c r="G3" s="176" t="s">
        <v>47</v>
      </c>
      <c r="H3" s="178" t="s">
        <v>48</v>
      </c>
      <c r="I3" s="179"/>
    </row>
    <row r="4" spans="1:9" ht="17.25" thickBot="1">
      <c r="A4" s="180" t="s">
        <v>49</v>
      </c>
      <c r="B4" s="181">
        <v>1</v>
      </c>
      <c r="C4" s="181" t="s">
        <v>50</v>
      </c>
      <c r="D4" s="182" t="s">
        <v>51</v>
      </c>
      <c r="E4" s="181" t="s">
        <v>52</v>
      </c>
      <c r="F4" s="181">
        <v>35</v>
      </c>
      <c r="G4" s="181" t="s">
        <v>53</v>
      </c>
      <c r="H4" s="183" t="s">
        <v>54</v>
      </c>
      <c r="I4" s="179"/>
    </row>
    <row r="5" spans="1:9" ht="17.25" thickBot="1">
      <c r="A5" s="184"/>
      <c r="B5" s="181">
        <v>2</v>
      </c>
      <c r="C5" s="181" t="s">
        <v>55</v>
      </c>
      <c r="D5" s="182" t="s">
        <v>56</v>
      </c>
      <c r="E5" s="185"/>
      <c r="F5" s="181">
        <v>36</v>
      </c>
      <c r="G5" s="181" t="s">
        <v>57</v>
      </c>
      <c r="H5" s="183" t="s">
        <v>58</v>
      </c>
      <c r="I5" s="179"/>
    </row>
    <row r="6" spans="1:9" ht="17.25" thickBot="1">
      <c r="A6" s="184"/>
      <c r="B6" s="181">
        <v>3</v>
      </c>
      <c r="C6" s="181" t="s">
        <v>59</v>
      </c>
      <c r="D6" s="182" t="s">
        <v>60</v>
      </c>
      <c r="E6" s="185"/>
      <c r="F6" s="181">
        <v>37</v>
      </c>
      <c r="G6" s="181" t="s">
        <v>61</v>
      </c>
      <c r="H6" s="183" t="s">
        <v>62</v>
      </c>
      <c r="I6" s="179"/>
    </row>
    <row r="7" spans="1:9" ht="17.25" thickBot="1">
      <c r="A7" s="184"/>
      <c r="B7" s="181">
        <v>4</v>
      </c>
      <c r="C7" s="181" t="s">
        <v>63</v>
      </c>
      <c r="D7" s="182" t="s">
        <v>64</v>
      </c>
      <c r="E7" s="185"/>
      <c r="F7" s="181">
        <v>38</v>
      </c>
      <c r="G7" s="181" t="s">
        <v>65</v>
      </c>
      <c r="H7" s="183" t="s">
        <v>66</v>
      </c>
      <c r="I7" s="179"/>
    </row>
    <row r="8" spans="1:9" ht="17.25" thickBot="1">
      <c r="A8" s="184"/>
      <c r="B8" s="181">
        <v>5</v>
      </c>
      <c r="C8" s="181" t="s">
        <v>67</v>
      </c>
      <c r="D8" s="182" t="s">
        <v>68</v>
      </c>
      <c r="E8" s="185"/>
      <c r="F8" s="181">
        <v>39</v>
      </c>
      <c r="G8" s="181" t="s">
        <v>69</v>
      </c>
      <c r="H8" s="183" t="s">
        <v>70</v>
      </c>
      <c r="I8" s="179"/>
    </row>
    <row r="9" spans="1:9" ht="17.25" thickBot="1">
      <c r="A9" s="180" t="s">
        <v>71</v>
      </c>
      <c r="B9" s="181">
        <v>6</v>
      </c>
      <c r="C9" s="181" t="s">
        <v>72</v>
      </c>
      <c r="D9" s="182" t="s">
        <v>73</v>
      </c>
      <c r="E9" s="181" t="s">
        <v>74</v>
      </c>
      <c r="F9" s="181">
        <v>40</v>
      </c>
      <c r="G9" s="181" t="s">
        <v>75</v>
      </c>
      <c r="H9" s="183" t="s">
        <v>76</v>
      </c>
      <c r="I9" s="179"/>
    </row>
    <row r="10" spans="1:9" ht="17.25" thickBot="1">
      <c r="A10" s="184"/>
      <c r="B10" s="181">
        <v>7</v>
      </c>
      <c r="C10" s="181" t="s">
        <v>77</v>
      </c>
      <c r="D10" s="182" t="s">
        <v>78</v>
      </c>
      <c r="E10" s="185"/>
      <c r="F10" s="181">
        <v>41</v>
      </c>
      <c r="G10" s="181" t="s">
        <v>79</v>
      </c>
      <c r="H10" s="183" t="s">
        <v>80</v>
      </c>
      <c r="I10" s="179"/>
    </row>
    <row r="11" spans="1:9" ht="17.25" thickBot="1">
      <c r="A11" s="184"/>
      <c r="B11" s="181">
        <v>8</v>
      </c>
      <c r="C11" s="181" t="s">
        <v>81</v>
      </c>
      <c r="D11" s="182" t="s">
        <v>82</v>
      </c>
      <c r="E11" s="185"/>
      <c r="F11" s="181">
        <v>42</v>
      </c>
      <c r="G11" s="181" t="s">
        <v>83</v>
      </c>
      <c r="H11" s="183" t="s">
        <v>84</v>
      </c>
      <c r="I11" s="179"/>
    </row>
    <row r="12" spans="1:9" ht="17.25" thickBot="1">
      <c r="A12" s="184"/>
      <c r="B12" s="181">
        <v>9</v>
      </c>
      <c r="C12" s="181" t="s">
        <v>85</v>
      </c>
      <c r="D12" s="182" t="s">
        <v>86</v>
      </c>
      <c r="E12" s="185"/>
      <c r="F12" s="181">
        <v>43</v>
      </c>
      <c r="G12" s="181" t="s">
        <v>87</v>
      </c>
      <c r="H12" s="183" t="s">
        <v>88</v>
      </c>
      <c r="I12" s="179"/>
    </row>
    <row r="13" spans="1:9" ht="17.25" thickBot="1">
      <c r="A13" s="180"/>
      <c r="B13" s="181">
        <v>10</v>
      </c>
      <c r="C13" s="181" t="s">
        <v>89</v>
      </c>
      <c r="D13" s="182" t="s">
        <v>90</v>
      </c>
      <c r="E13" s="185"/>
      <c r="F13" s="181">
        <v>44</v>
      </c>
      <c r="G13" s="181" t="s">
        <v>91</v>
      </c>
      <c r="H13" s="183" t="s">
        <v>92</v>
      </c>
      <c r="I13" s="179"/>
    </row>
    <row r="14" spans="1:9" ht="17.25" thickBot="1">
      <c r="A14" s="180" t="s">
        <v>93</v>
      </c>
      <c r="B14" s="181">
        <v>11</v>
      </c>
      <c r="C14" s="181" t="s">
        <v>94</v>
      </c>
      <c r="D14" s="182" t="s">
        <v>95</v>
      </c>
      <c r="E14" s="181" t="s">
        <v>96</v>
      </c>
      <c r="F14" s="181">
        <v>45</v>
      </c>
      <c r="G14" s="181" t="s">
        <v>97</v>
      </c>
      <c r="H14" s="183" t="s">
        <v>98</v>
      </c>
      <c r="I14" s="179"/>
    </row>
    <row r="15" spans="1:9" ht="17.25" thickBot="1">
      <c r="A15" s="180"/>
      <c r="B15" s="181">
        <v>12</v>
      </c>
      <c r="C15" s="181" t="s">
        <v>99</v>
      </c>
      <c r="D15" s="182" t="s">
        <v>100</v>
      </c>
      <c r="E15" s="185"/>
      <c r="F15" s="181">
        <v>46</v>
      </c>
      <c r="G15" s="181" t="s">
        <v>101</v>
      </c>
      <c r="H15" s="183" t="s">
        <v>102</v>
      </c>
      <c r="I15" s="179"/>
    </row>
    <row r="16" spans="1:9" ht="17.25" thickBot="1">
      <c r="A16" s="180"/>
      <c r="B16" s="181">
        <v>13</v>
      </c>
      <c r="C16" s="181" t="s">
        <v>103</v>
      </c>
      <c r="D16" s="182" t="s">
        <v>104</v>
      </c>
      <c r="E16" s="185"/>
      <c r="F16" s="181">
        <v>47</v>
      </c>
      <c r="G16" s="181" t="s">
        <v>105</v>
      </c>
      <c r="H16" s="183" t="s">
        <v>106</v>
      </c>
      <c r="I16" s="179"/>
    </row>
    <row r="17" spans="1:9" ht="17.25" thickBot="1">
      <c r="A17" s="184"/>
      <c r="B17" s="181">
        <v>14</v>
      </c>
      <c r="C17" s="181" t="s">
        <v>107</v>
      </c>
      <c r="D17" s="182" t="s">
        <v>108</v>
      </c>
      <c r="E17" s="185"/>
      <c r="F17" s="181">
        <v>48</v>
      </c>
      <c r="G17" s="181" t="s">
        <v>109</v>
      </c>
      <c r="H17" s="183" t="s">
        <v>110</v>
      </c>
      <c r="I17" s="179"/>
    </row>
    <row r="18" spans="1:9" ht="17.25" thickBot="1">
      <c r="A18" s="184"/>
      <c r="B18" s="181">
        <v>15</v>
      </c>
      <c r="C18" s="181" t="s">
        <v>111</v>
      </c>
      <c r="D18" s="182" t="s">
        <v>112</v>
      </c>
      <c r="E18" s="181" t="s">
        <v>113</v>
      </c>
      <c r="F18" s="181">
        <v>49</v>
      </c>
      <c r="G18" s="181" t="s">
        <v>114</v>
      </c>
      <c r="H18" s="183" t="s">
        <v>115</v>
      </c>
      <c r="I18" s="179"/>
    </row>
    <row r="19" spans="1:9" ht="17.25" thickBot="1">
      <c r="A19" s="184"/>
      <c r="B19" s="181">
        <v>16</v>
      </c>
      <c r="C19" s="181" t="s">
        <v>116</v>
      </c>
      <c r="D19" s="182" t="s">
        <v>117</v>
      </c>
      <c r="E19" s="185"/>
      <c r="F19" s="181">
        <v>50</v>
      </c>
      <c r="G19" s="181" t="s">
        <v>118</v>
      </c>
      <c r="H19" s="183" t="s">
        <v>119</v>
      </c>
      <c r="I19" s="179"/>
    </row>
    <row r="20" spans="1:9" ht="17.25" thickBot="1">
      <c r="A20" s="184"/>
      <c r="B20" s="181">
        <v>17</v>
      </c>
      <c r="C20" s="181" t="s">
        <v>120</v>
      </c>
      <c r="D20" s="182" t="s">
        <v>121</v>
      </c>
      <c r="E20" s="185"/>
      <c r="F20" s="181">
        <v>51</v>
      </c>
      <c r="G20" s="181" t="s">
        <v>122</v>
      </c>
      <c r="H20" s="183" t="s">
        <v>123</v>
      </c>
      <c r="I20" s="179"/>
    </row>
    <row r="21" spans="1:9" ht="17.25" thickBot="1">
      <c r="A21" s="184"/>
      <c r="B21" s="181">
        <v>18</v>
      </c>
      <c r="C21" s="181" t="s">
        <v>124</v>
      </c>
      <c r="D21" s="182" t="s">
        <v>125</v>
      </c>
      <c r="E21" s="185"/>
      <c r="F21" s="181">
        <v>52</v>
      </c>
      <c r="G21" s="181" t="s">
        <v>126</v>
      </c>
      <c r="H21" s="183" t="s">
        <v>127</v>
      </c>
      <c r="I21" s="179"/>
    </row>
    <row r="22" spans="1:9" ht="17.25" thickBot="1">
      <c r="A22" s="184"/>
      <c r="B22" s="181">
        <v>19</v>
      </c>
      <c r="C22" s="181" t="s">
        <v>128</v>
      </c>
      <c r="D22" s="182" t="s">
        <v>129</v>
      </c>
      <c r="E22" s="185"/>
      <c r="F22" s="181">
        <v>53</v>
      </c>
      <c r="G22" s="181" t="s">
        <v>130</v>
      </c>
      <c r="H22" s="183" t="s">
        <v>131</v>
      </c>
      <c r="I22" s="179"/>
    </row>
    <row r="23" spans="1:9" ht="17.25" thickBot="1">
      <c r="A23" s="180" t="s">
        <v>132</v>
      </c>
      <c r="B23" s="181">
        <v>20</v>
      </c>
      <c r="C23" s="181" t="s">
        <v>133</v>
      </c>
      <c r="D23" s="182" t="s">
        <v>134</v>
      </c>
      <c r="E23" s="181" t="s">
        <v>135</v>
      </c>
      <c r="F23" s="181">
        <v>54</v>
      </c>
      <c r="G23" s="181" t="s">
        <v>136</v>
      </c>
      <c r="H23" s="183" t="s">
        <v>137</v>
      </c>
      <c r="I23" s="179"/>
    </row>
    <row r="24" spans="1:9" ht="17.25" thickBot="1">
      <c r="A24" s="180"/>
      <c r="B24" s="181">
        <v>21</v>
      </c>
      <c r="C24" s="181" t="s">
        <v>138</v>
      </c>
      <c r="D24" s="182" t="s">
        <v>139</v>
      </c>
      <c r="E24" s="181"/>
      <c r="F24" s="181">
        <v>55</v>
      </c>
      <c r="G24" s="181" t="s">
        <v>140</v>
      </c>
      <c r="H24" s="183" t="s">
        <v>141</v>
      </c>
      <c r="I24" s="179"/>
    </row>
    <row r="25" spans="1:9" ht="17.25" thickBot="1">
      <c r="A25" s="180"/>
      <c r="B25" s="181">
        <v>22</v>
      </c>
      <c r="C25" s="181" t="s">
        <v>142</v>
      </c>
      <c r="D25" s="182" t="s">
        <v>143</v>
      </c>
      <c r="E25" s="181"/>
      <c r="F25" s="181">
        <v>56</v>
      </c>
      <c r="G25" s="181" t="s">
        <v>144</v>
      </c>
      <c r="H25" s="183" t="s">
        <v>145</v>
      </c>
      <c r="I25" s="179"/>
    </row>
    <row r="26" spans="1:9" ht="17.25" thickBot="1">
      <c r="A26" s="184"/>
      <c r="B26" s="181">
        <v>23</v>
      </c>
      <c r="C26" s="181" t="s">
        <v>146</v>
      </c>
      <c r="D26" s="182" t="s">
        <v>147</v>
      </c>
      <c r="E26" s="185"/>
      <c r="F26" s="181">
        <v>57</v>
      </c>
      <c r="G26" s="181" t="s">
        <v>148</v>
      </c>
      <c r="H26" s="183" t="s">
        <v>149</v>
      </c>
      <c r="I26" s="179"/>
    </row>
    <row r="27" spans="1:9" ht="17.25" thickBot="1">
      <c r="A27" s="184"/>
      <c r="B27" s="181">
        <v>24</v>
      </c>
      <c r="C27" s="181" t="s">
        <v>150</v>
      </c>
      <c r="D27" s="182" t="s">
        <v>151</v>
      </c>
      <c r="E27" s="185"/>
      <c r="F27" s="181">
        <v>58</v>
      </c>
      <c r="G27" s="181" t="s">
        <v>152</v>
      </c>
      <c r="H27" s="183" t="s">
        <v>153</v>
      </c>
      <c r="I27" s="179"/>
    </row>
    <row r="28" spans="1:9" ht="17.25" thickBot="1">
      <c r="A28" s="180" t="s">
        <v>154</v>
      </c>
      <c r="B28" s="181">
        <v>25</v>
      </c>
      <c r="C28" s="181" t="s">
        <v>155</v>
      </c>
      <c r="D28" s="182" t="s">
        <v>156</v>
      </c>
      <c r="E28" s="185"/>
      <c r="F28" s="181">
        <v>59</v>
      </c>
      <c r="G28" s="181" t="s">
        <v>157</v>
      </c>
      <c r="H28" s="183" t="s">
        <v>158</v>
      </c>
      <c r="I28" s="179"/>
    </row>
    <row r="29" spans="1:9" ht="17.25" thickBot="1">
      <c r="A29" s="180"/>
      <c r="B29" s="181">
        <v>26</v>
      </c>
      <c r="C29" s="181" t="s">
        <v>159</v>
      </c>
      <c r="D29" s="182" t="s">
        <v>160</v>
      </c>
      <c r="E29" s="185"/>
      <c r="F29" s="181">
        <v>60</v>
      </c>
      <c r="G29" s="181" t="s">
        <v>161</v>
      </c>
      <c r="H29" s="183" t="s">
        <v>162</v>
      </c>
      <c r="I29" s="179"/>
    </row>
    <row r="30" spans="1:9" ht="17.25" thickBot="1">
      <c r="A30" s="180"/>
      <c r="B30" s="181">
        <v>27</v>
      </c>
      <c r="C30" s="181" t="s">
        <v>163</v>
      </c>
      <c r="D30" s="182" t="s">
        <v>164</v>
      </c>
      <c r="E30" s="189"/>
      <c r="F30" s="190">
        <v>61</v>
      </c>
      <c r="G30" s="190" t="s">
        <v>165</v>
      </c>
      <c r="H30" s="191" t="s">
        <v>166</v>
      </c>
      <c r="I30" s="192"/>
    </row>
    <row r="31" spans="1:9" ht="17.25" thickBot="1">
      <c r="A31" s="180"/>
      <c r="B31" s="181">
        <v>28</v>
      </c>
      <c r="C31" s="181" t="s">
        <v>167</v>
      </c>
      <c r="D31" s="188" t="s">
        <v>168</v>
      </c>
      <c r="E31" s="219" t="s">
        <v>169</v>
      </c>
      <c r="F31" s="220"/>
      <c r="G31" s="220"/>
      <c r="H31" s="220"/>
      <c r="I31" s="221"/>
    </row>
    <row r="32" spans="1:9" ht="17.25" thickBot="1">
      <c r="A32" s="184"/>
      <c r="B32" s="181">
        <v>29</v>
      </c>
      <c r="C32" s="181" t="s">
        <v>172</v>
      </c>
      <c r="D32" s="188" t="s">
        <v>173</v>
      </c>
      <c r="E32" s="222" t="s">
        <v>170</v>
      </c>
      <c r="F32" s="223"/>
      <c r="G32" s="223"/>
      <c r="H32" s="223"/>
      <c r="I32" s="224"/>
    </row>
    <row r="33" spans="1:9" ht="17.25" thickBot="1">
      <c r="A33" s="180" t="s">
        <v>174</v>
      </c>
      <c r="B33" s="181">
        <v>30</v>
      </c>
      <c r="C33" s="181" t="s">
        <v>175</v>
      </c>
      <c r="D33" s="188" t="s">
        <v>176</v>
      </c>
      <c r="E33" s="222" t="s">
        <v>171</v>
      </c>
      <c r="F33" s="223"/>
      <c r="G33" s="223"/>
      <c r="H33" s="223"/>
      <c r="I33" s="224"/>
    </row>
    <row r="34" spans="1:9" ht="17.25" thickBot="1">
      <c r="A34" s="180"/>
      <c r="B34" s="181">
        <v>31</v>
      </c>
      <c r="C34" s="181" t="s">
        <v>177</v>
      </c>
      <c r="D34" s="188" t="s">
        <v>178</v>
      </c>
      <c r="E34" s="208"/>
      <c r="F34" s="225"/>
      <c r="G34" s="225"/>
      <c r="H34" s="225"/>
      <c r="I34" s="226"/>
    </row>
    <row r="35" spans="1:9" ht="17.25" thickBot="1">
      <c r="A35" s="180"/>
      <c r="B35" s="181">
        <v>32</v>
      </c>
      <c r="C35" s="181" t="s">
        <v>179</v>
      </c>
      <c r="D35" s="188" t="s">
        <v>180</v>
      </c>
      <c r="E35" s="208"/>
      <c r="F35" s="225"/>
      <c r="G35" s="225"/>
      <c r="H35" s="225"/>
      <c r="I35" s="226"/>
    </row>
    <row r="36" spans="1:9" ht="17.25" thickBot="1">
      <c r="A36" s="180"/>
      <c r="B36" s="181">
        <v>33</v>
      </c>
      <c r="C36" s="181" t="s">
        <v>181</v>
      </c>
      <c r="D36" s="188" t="s">
        <v>182</v>
      </c>
      <c r="E36" s="208"/>
      <c r="F36" s="225"/>
      <c r="G36" s="225"/>
      <c r="H36" s="225"/>
      <c r="I36" s="226"/>
    </row>
    <row r="37" spans="1:9" ht="17.25" thickBot="1">
      <c r="A37" s="186"/>
      <c r="B37" s="187">
        <v>34</v>
      </c>
      <c r="C37" s="187" t="s">
        <v>183</v>
      </c>
      <c r="D37" s="193" t="s">
        <v>184</v>
      </c>
      <c r="E37" s="214"/>
      <c r="F37" s="215"/>
      <c r="G37" s="215"/>
      <c r="H37" s="215"/>
      <c r="I37" s="216"/>
    </row>
    <row r="38" spans="1:9" ht="17.25" thickTop="1"/>
  </sheetData>
  <mergeCells count="9">
    <mergeCell ref="E37:I37"/>
    <mergeCell ref="A2:H2"/>
    <mergeCell ref="A1:H1"/>
    <mergeCell ref="E31:I31"/>
    <mergeCell ref="E32:I32"/>
    <mergeCell ref="E33:I33"/>
    <mergeCell ref="E34:I34"/>
    <mergeCell ref="E35:I35"/>
    <mergeCell ref="E36:I36"/>
  </mergeCells>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4" workbookViewId="0">
      <selection sqref="A1:H56"/>
    </sheetView>
  </sheetViews>
  <sheetFormatPr defaultRowHeight="16.5"/>
  <sheetData>
    <row r="1" spans="1:8" ht="25.5">
      <c r="A1" s="134"/>
      <c r="B1" s="135" t="s">
        <v>26</v>
      </c>
      <c r="C1" s="136"/>
      <c r="D1" s="136"/>
      <c r="E1" s="136"/>
      <c r="F1" s="136"/>
      <c r="G1" s="134"/>
      <c r="H1" s="134"/>
    </row>
    <row r="2" spans="1:8" ht="17.25" thickBot="1">
      <c r="A2" s="134"/>
      <c r="B2" s="136" t="s">
        <v>27</v>
      </c>
      <c r="C2" s="136"/>
      <c r="D2" s="136"/>
      <c r="E2" s="136"/>
      <c r="F2" s="136"/>
      <c r="G2" s="134"/>
      <c r="H2" s="137" t="s">
        <v>28</v>
      </c>
    </row>
    <row r="3" spans="1:8">
      <c r="A3" s="229" t="s">
        <v>29</v>
      </c>
      <c r="B3" s="231" t="s">
        <v>8</v>
      </c>
      <c r="C3" s="233" t="s">
        <v>30</v>
      </c>
      <c r="D3" s="234"/>
      <c r="E3" s="234"/>
      <c r="F3" s="235"/>
      <c r="G3" s="236" t="s">
        <v>31</v>
      </c>
      <c r="H3" s="238" t="s">
        <v>32</v>
      </c>
    </row>
    <row r="4" spans="1:8">
      <c r="A4" s="230"/>
      <c r="B4" s="232"/>
      <c r="C4" s="159" t="s">
        <v>33</v>
      </c>
      <c r="D4" s="138" t="s">
        <v>34</v>
      </c>
      <c r="E4" s="139" t="s">
        <v>35</v>
      </c>
      <c r="F4" s="139" t="s">
        <v>36</v>
      </c>
      <c r="G4" s="237"/>
      <c r="H4" s="239"/>
    </row>
    <row r="5" spans="1:8">
      <c r="A5" s="141">
        <v>1</v>
      </c>
      <c r="B5" s="160">
        <v>24000</v>
      </c>
      <c r="C5" s="142">
        <f>+ROUND(B5*0.0517*0.3,0)</f>
        <v>372</v>
      </c>
      <c r="D5" s="143">
        <f t="shared" ref="D5:D16" si="0">+C5*2</f>
        <v>744</v>
      </c>
      <c r="E5" s="143">
        <f t="shared" ref="E5:E51" si="1">+C5*3</f>
        <v>1116</v>
      </c>
      <c r="F5" s="144">
        <f t="shared" ref="F5:F51" si="2">+C5*4</f>
        <v>1488</v>
      </c>
      <c r="G5" s="161">
        <f>+ROUND(B5*0.0517*0.6*1.58,0)</f>
        <v>1176</v>
      </c>
      <c r="H5" s="162">
        <f>+ROUND(B5*0.0517*0.1*1.58,0)</f>
        <v>196</v>
      </c>
    </row>
    <row r="6" spans="1:8">
      <c r="A6" s="141">
        <f t="shared" ref="A6:A51" si="3">+A5+1</f>
        <v>2</v>
      </c>
      <c r="B6" s="160">
        <v>25200</v>
      </c>
      <c r="C6" s="145">
        <f t="shared" ref="C6:C51" si="4">+ROUND(B6*0.0517*0.3,0)</f>
        <v>391</v>
      </c>
      <c r="D6" s="143">
        <f t="shared" si="0"/>
        <v>782</v>
      </c>
      <c r="E6" s="143">
        <f t="shared" si="1"/>
        <v>1173</v>
      </c>
      <c r="F6" s="144">
        <f t="shared" si="2"/>
        <v>1564</v>
      </c>
      <c r="G6" s="161">
        <f t="shared" ref="G6:G51" si="5">+ROUND(B6*0.0517*0.6*1.58,0)</f>
        <v>1235</v>
      </c>
      <c r="H6" s="162">
        <f t="shared" ref="H6:H51" si="6">+ROUND(B6*0.0517*0.1*1.58,0)</f>
        <v>206</v>
      </c>
    </row>
    <row r="7" spans="1:8">
      <c r="A7" s="141">
        <f t="shared" si="3"/>
        <v>3</v>
      </c>
      <c r="B7" s="160">
        <v>26400</v>
      </c>
      <c r="C7" s="145">
        <f t="shared" si="4"/>
        <v>409</v>
      </c>
      <c r="D7" s="143">
        <f t="shared" si="0"/>
        <v>818</v>
      </c>
      <c r="E7" s="143">
        <f t="shared" si="1"/>
        <v>1227</v>
      </c>
      <c r="F7" s="144">
        <f t="shared" si="2"/>
        <v>1636</v>
      </c>
      <c r="G7" s="161">
        <f t="shared" si="5"/>
        <v>1294</v>
      </c>
      <c r="H7" s="162">
        <f t="shared" si="6"/>
        <v>216</v>
      </c>
    </row>
    <row r="8" spans="1:8">
      <c r="A8" s="141">
        <f t="shared" si="3"/>
        <v>4</v>
      </c>
      <c r="B8" s="160">
        <v>27600</v>
      </c>
      <c r="C8" s="145">
        <f t="shared" si="4"/>
        <v>428</v>
      </c>
      <c r="D8" s="143">
        <f t="shared" si="0"/>
        <v>856</v>
      </c>
      <c r="E8" s="143">
        <f t="shared" si="1"/>
        <v>1284</v>
      </c>
      <c r="F8" s="144">
        <f t="shared" si="2"/>
        <v>1712</v>
      </c>
      <c r="G8" s="161">
        <f t="shared" si="5"/>
        <v>1353</v>
      </c>
      <c r="H8" s="162">
        <f t="shared" si="6"/>
        <v>225</v>
      </c>
    </row>
    <row r="9" spans="1:8">
      <c r="A9" s="140">
        <f t="shared" si="3"/>
        <v>5</v>
      </c>
      <c r="B9" s="163">
        <v>28800</v>
      </c>
      <c r="C9" s="146">
        <f t="shared" si="4"/>
        <v>447</v>
      </c>
      <c r="D9" s="147">
        <f t="shared" si="0"/>
        <v>894</v>
      </c>
      <c r="E9" s="147">
        <f t="shared" si="1"/>
        <v>1341</v>
      </c>
      <c r="F9" s="148">
        <f t="shared" si="2"/>
        <v>1788</v>
      </c>
      <c r="G9" s="161">
        <f t="shared" si="5"/>
        <v>1412</v>
      </c>
      <c r="H9" s="162">
        <f t="shared" si="6"/>
        <v>235</v>
      </c>
    </row>
    <row r="10" spans="1:8">
      <c r="A10" s="141">
        <f t="shared" si="3"/>
        <v>6</v>
      </c>
      <c r="B10" s="160">
        <v>30300</v>
      </c>
      <c r="C10" s="145">
        <f t="shared" si="4"/>
        <v>470</v>
      </c>
      <c r="D10" s="143">
        <f t="shared" si="0"/>
        <v>940</v>
      </c>
      <c r="E10" s="143">
        <f t="shared" si="1"/>
        <v>1410</v>
      </c>
      <c r="F10" s="144">
        <f t="shared" si="2"/>
        <v>1880</v>
      </c>
      <c r="G10" s="164">
        <f t="shared" si="5"/>
        <v>1485</v>
      </c>
      <c r="H10" s="165">
        <f t="shared" si="6"/>
        <v>248</v>
      </c>
    </row>
    <row r="11" spans="1:8">
      <c r="A11" s="141">
        <f t="shared" si="3"/>
        <v>7</v>
      </c>
      <c r="B11" s="160">
        <v>31800</v>
      </c>
      <c r="C11" s="145">
        <f t="shared" si="4"/>
        <v>493</v>
      </c>
      <c r="D11" s="143">
        <f t="shared" si="0"/>
        <v>986</v>
      </c>
      <c r="E11" s="143">
        <f t="shared" si="1"/>
        <v>1479</v>
      </c>
      <c r="F11" s="144">
        <f t="shared" si="2"/>
        <v>1972</v>
      </c>
      <c r="G11" s="161">
        <f t="shared" si="5"/>
        <v>1559</v>
      </c>
      <c r="H11" s="162">
        <f t="shared" si="6"/>
        <v>260</v>
      </c>
    </row>
    <row r="12" spans="1:8">
      <c r="A12" s="141">
        <f t="shared" si="3"/>
        <v>8</v>
      </c>
      <c r="B12" s="160">
        <v>33300</v>
      </c>
      <c r="C12" s="145">
        <f t="shared" si="4"/>
        <v>516</v>
      </c>
      <c r="D12" s="143">
        <f t="shared" si="0"/>
        <v>1032</v>
      </c>
      <c r="E12" s="143">
        <f t="shared" si="1"/>
        <v>1548</v>
      </c>
      <c r="F12" s="144">
        <f t="shared" si="2"/>
        <v>2064</v>
      </c>
      <c r="G12" s="161">
        <f t="shared" si="5"/>
        <v>1632</v>
      </c>
      <c r="H12" s="162">
        <f t="shared" si="6"/>
        <v>272</v>
      </c>
    </row>
    <row r="13" spans="1:8">
      <c r="A13" s="141">
        <f t="shared" si="3"/>
        <v>9</v>
      </c>
      <c r="B13" s="160">
        <v>34800</v>
      </c>
      <c r="C13" s="145">
        <f t="shared" si="4"/>
        <v>540</v>
      </c>
      <c r="D13" s="143">
        <f t="shared" si="0"/>
        <v>1080</v>
      </c>
      <c r="E13" s="143">
        <f t="shared" si="1"/>
        <v>1620</v>
      </c>
      <c r="F13" s="144">
        <f t="shared" si="2"/>
        <v>2160</v>
      </c>
      <c r="G13" s="161">
        <f t="shared" si="5"/>
        <v>1706</v>
      </c>
      <c r="H13" s="162">
        <f t="shared" si="6"/>
        <v>284</v>
      </c>
    </row>
    <row r="14" spans="1:8">
      <c r="A14" s="140">
        <f t="shared" si="3"/>
        <v>10</v>
      </c>
      <c r="B14" s="163">
        <v>36300</v>
      </c>
      <c r="C14" s="146">
        <f t="shared" si="4"/>
        <v>563</v>
      </c>
      <c r="D14" s="147">
        <f t="shared" si="0"/>
        <v>1126</v>
      </c>
      <c r="E14" s="147">
        <f t="shared" si="1"/>
        <v>1689</v>
      </c>
      <c r="F14" s="148">
        <f t="shared" si="2"/>
        <v>2252</v>
      </c>
      <c r="G14" s="166">
        <f t="shared" si="5"/>
        <v>1779</v>
      </c>
      <c r="H14" s="167">
        <f t="shared" si="6"/>
        <v>297</v>
      </c>
    </row>
    <row r="15" spans="1:8">
      <c r="A15" s="141">
        <f t="shared" si="3"/>
        <v>11</v>
      </c>
      <c r="B15" s="160">
        <v>38200</v>
      </c>
      <c r="C15" s="145">
        <f t="shared" si="4"/>
        <v>592</v>
      </c>
      <c r="D15" s="143">
        <f t="shared" si="0"/>
        <v>1184</v>
      </c>
      <c r="E15" s="143">
        <f t="shared" si="1"/>
        <v>1776</v>
      </c>
      <c r="F15" s="144">
        <f t="shared" si="2"/>
        <v>2368</v>
      </c>
      <c r="G15" s="161">
        <f t="shared" si="5"/>
        <v>1872</v>
      </c>
      <c r="H15" s="162">
        <f t="shared" si="6"/>
        <v>312</v>
      </c>
    </row>
    <row r="16" spans="1:8">
      <c r="A16" s="141">
        <f t="shared" si="3"/>
        <v>12</v>
      </c>
      <c r="B16" s="160">
        <v>40100</v>
      </c>
      <c r="C16" s="145">
        <f t="shared" si="4"/>
        <v>622</v>
      </c>
      <c r="D16" s="143">
        <f t="shared" si="0"/>
        <v>1244</v>
      </c>
      <c r="E16" s="143">
        <f t="shared" si="1"/>
        <v>1866</v>
      </c>
      <c r="F16" s="144">
        <f t="shared" si="2"/>
        <v>2488</v>
      </c>
      <c r="G16" s="161">
        <f t="shared" si="5"/>
        <v>1965</v>
      </c>
      <c r="H16" s="162">
        <f t="shared" si="6"/>
        <v>328</v>
      </c>
    </row>
    <row r="17" spans="1:8">
      <c r="A17" s="141">
        <f t="shared" si="3"/>
        <v>13</v>
      </c>
      <c r="B17" s="160">
        <v>42000</v>
      </c>
      <c r="C17" s="145">
        <f t="shared" si="4"/>
        <v>651</v>
      </c>
      <c r="D17" s="143">
        <f>+C17*2</f>
        <v>1302</v>
      </c>
      <c r="E17" s="143">
        <f t="shared" si="1"/>
        <v>1953</v>
      </c>
      <c r="F17" s="144">
        <f t="shared" si="2"/>
        <v>2604</v>
      </c>
      <c r="G17" s="161">
        <f t="shared" si="5"/>
        <v>2058</v>
      </c>
      <c r="H17" s="162">
        <f t="shared" si="6"/>
        <v>343</v>
      </c>
    </row>
    <row r="18" spans="1:8">
      <c r="A18" s="141">
        <f t="shared" si="3"/>
        <v>14</v>
      </c>
      <c r="B18" s="160">
        <v>43900</v>
      </c>
      <c r="C18" s="145">
        <f t="shared" si="4"/>
        <v>681</v>
      </c>
      <c r="D18" s="143">
        <f t="shared" ref="D18:D51" si="7">+C18*2</f>
        <v>1362</v>
      </c>
      <c r="E18" s="143">
        <f t="shared" si="1"/>
        <v>2043</v>
      </c>
      <c r="F18" s="144">
        <f t="shared" si="2"/>
        <v>2724</v>
      </c>
      <c r="G18" s="161">
        <f t="shared" si="5"/>
        <v>2152</v>
      </c>
      <c r="H18" s="162">
        <f t="shared" si="6"/>
        <v>359</v>
      </c>
    </row>
    <row r="19" spans="1:8">
      <c r="A19" s="140">
        <f t="shared" si="3"/>
        <v>15</v>
      </c>
      <c r="B19" s="163">
        <v>45800</v>
      </c>
      <c r="C19" s="146">
        <f t="shared" si="4"/>
        <v>710</v>
      </c>
      <c r="D19" s="147">
        <f t="shared" si="7"/>
        <v>1420</v>
      </c>
      <c r="E19" s="147">
        <f t="shared" si="1"/>
        <v>2130</v>
      </c>
      <c r="F19" s="148">
        <f t="shared" si="2"/>
        <v>2840</v>
      </c>
      <c r="G19" s="161">
        <f t="shared" si="5"/>
        <v>2245</v>
      </c>
      <c r="H19" s="162">
        <f t="shared" si="6"/>
        <v>374</v>
      </c>
    </row>
    <row r="20" spans="1:8">
      <c r="A20" s="141">
        <f t="shared" si="3"/>
        <v>16</v>
      </c>
      <c r="B20" s="160">
        <v>48200</v>
      </c>
      <c r="C20" s="145">
        <f t="shared" si="4"/>
        <v>748</v>
      </c>
      <c r="D20" s="143">
        <f t="shared" si="7"/>
        <v>1496</v>
      </c>
      <c r="E20" s="143">
        <f t="shared" si="1"/>
        <v>2244</v>
      </c>
      <c r="F20" s="144">
        <f t="shared" si="2"/>
        <v>2992</v>
      </c>
      <c r="G20" s="164">
        <f t="shared" si="5"/>
        <v>2362</v>
      </c>
      <c r="H20" s="165">
        <f t="shared" si="6"/>
        <v>394</v>
      </c>
    </row>
    <row r="21" spans="1:8">
      <c r="A21" s="141">
        <f t="shared" si="3"/>
        <v>17</v>
      </c>
      <c r="B21" s="160">
        <v>50600</v>
      </c>
      <c r="C21" s="145">
        <f t="shared" si="4"/>
        <v>785</v>
      </c>
      <c r="D21" s="143">
        <f t="shared" si="7"/>
        <v>1570</v>
      </c>
      <c r="E21" s="143">
        <f t="shared" si="1"/>
        <v>2355</v>
      </c>
      <c r="F21" s="144">
        <f t="shared" si="2"/>
        <v>3140</v>
      </c>
      <c r="G21" s="161">
        <f t="shared" si="5"/>
        <v>2480</v>
      </c>
      <c r="H21" s="162">
        <f t="shared" si="6"/>
        <v>413</v>
      </c>
    </row>
    <row r="22" spans="1:8">
      <c r="A22" s="141">
        <f t="shared" si="3"/>
        <v>18</v>
      </c>
      <c r="B22" s="160">
        <v>53000</v>
      </c>
      <c r="C22" s="145">
        <f t="shared" si="4"/>
        <v>822</v>
      </c>
      <c r="D22" s="143">
        <f t="shared" si="7"/>
        <v>1644</v>
      </c>
      <c r="E22" s="143">
        <f t="shared" si="1"/>
        <v>2466</v>
      </c>
      <c r="F22" s="144">
        <f t="shared" si="2"/>
        <v>3288</v>
      </c>
      <c r="G22" s="161">
        <f t="shared" si="5"/>
        <v>2598</v>
      </c>
      <c r="H22" s="162">
        <f t="shared" si="6"/>
        <v>433</v>
      </c>
    </row>
    <row r="23" spans="1:8">
      <c r="A23" s="141">
        <f t="shared" si="3"/>
        <v>19</v>
      </c>
      <c r="B23" s="160">
        <v>55400</v>
      </c>
      <c r="C23" s="145">
        <f t="shared" si="4"/>
        <v>859</v>
      </c>
      <c r="D23" s="143">
        <f t="shared" si="7"/>
        <v>1718</v>
      </c>
      <c r="E23" s="143">
        <f t="shared" si="1"/>
        <v>2577</v>
      </c>
      <c r="F23" s="144">
        <f t="shared" si="2"/>
        <v>3436</v>
      </c>
      <c r="G23" s="161">
        <f t="shared" si="5"/>
        <v>2715</v>
      </c>
      <c r="H23" s="162">
        <f t="shared" si="6"/>
        <v>453</v>
      </c>
    </row>
    <row r="24" spans="1:8">
      <c r="A24" s="140">
        <f t="shared" si="3"/>
        <v>20</v>
      </c>
      <c r="B24" s="163">
        <v>57800</v>
      </c>
      <c r="C24" s="146">
        <f t="shared" si="4"/>
        <v>896</v>
      </c>
      <c r="D24" s="147">
        <f t="shared" si="7"/>
        <v>1792</v>
      </c>
      <c r="E24" s="147">
        <f t="shared" si="1"/>
        <v>2688</v>
      </c>
      <c r="F24" s="148">
        <f t="shared" si="2"/>
        <v>3584</v>
      </c>
      <c r="G24" s="166">
        <f t="shared" si="5"/>
        <v>2833</v>
      </c>
      <c r="H24" s="167">
        <f t="shared" si="6"/>
        <v>472</v>
      </c>
    </row>
    <row r="25" spans="1:8">
      <c r="A25" s="149">
        <f t="shared" si="3"/>
        <v>21</v>
      </c>
      <c r="B25" s="160">
        <v>60800</v>
      </c>
      <c r="C25" s="145">
        <f t="shared" si="4"/>
        <v>943</v>
      </c>
      <c r="D25" s="143">
        <f t="shared" si="7"/>
        <v>1886</v>
      </c>
      <c r="E25" s="145">
        <f t="shared" si="1"/>
        <v>2829</v>
      </c>
      <c r="F25" s="150">
        <f t="shared" si="2"/>
        <v>3772</v>
      </c>
      <c r="G25" s="161">
        <f t="shared" si="5"/>
        <v>2980</v>
      </c>
      <c r="H25" s="162">
        <f t="shared" si="6"/>
        <v>497</v>
      </c>
    </row>
    <row r="26" spans="1:8">
      <c r="A26" s="141">
        <f t="shared" si="3"/>
        <v>22</v>
      </c>
      <c r="B26" s="160">
        <v>63800</v>
      </c>
      <c r="C26" s="145">
        <f t="shared" si="4"/>
        <v>990</v>
      </c>
      <c r="D26" s="143">
        <f t="shared" si="7"/>
        <v>1980</v>
      </c>
      <c r="E26" s="145">
        <f t="shared" si="1"/>
        <v>2970</v>
      </c>
      <c r="F26" s="150">
        <f t="shared" si="2"/>
        <v>3960</v>
      </c>
      <c r="G26" s="161">
        <f t="shared" si="5"/>
        <v>3127</v>
      </c>
      <c r="H26" s="162">
        <f t="shared" si="6"/>
        <v>521</v>
      </c>
    </row>
    <row r="27" spans="1:8">
      <c r="A27" s="141">
        <f t="shared" si="3"/>
        <v>23</v>
      </c>
      <c r="B27" s="160">
        <v>66800</v>
      </c>
      <c r="C27" s="145">
        <f t="shared" si="4"/>
        <v>1036</v>
      </c>
      <c r="D27" s="143">
        <f t="shared" si="7"/>
        <v>2072</v>
      </c>
      <c r="E27" s="145">
        <f t="shared" si="1"/>
        <v>3108</v>
      </c>
      <c r="F27" s="150">
        <f t="shared" si="2"/>
        <v>4144</v>
      </c>
      <c r="G27" s="161">
        <f t="shared" si="5"/>
        <v>3274</v>
      </c>
      <c r="H27" s="162">
        <f t="shared" si="6"/>
        <v>546</v>
      </c>
    </row>
    <row r="28" spans="1:8">
      <c r="A28" s="141">
        <f t="shared" si="3"/>
        <v>24</v>
      </c>
      <c r="B28" s="160">
        <v>69800</v>
      </c>
      <c r="C28" s="145">
        <f t="shared" si="4"/>
        <v>1083</v>
      </c>
      <c r="D28" s="143">
        <f t="shared" si="7"/>
        <v>2166</v>
      </c>
      <c r="E28" s="145">
        <f t="shared" si="1"/>
        <v>3249</v>
      </c>
      <c r="F28" s="150">
        <f t="shared" si="2"/>
        <v>4332</v>
      </c>
      <c r="G28" s="161">
        <f t="shared" si="5"/>
        <v>3421</v>
      </c>
      <c r="H28" s="162">
        <f t="shared" si="6"/>
        <v>570</v>
      </c>
    </row>
    <row r="29" spans="1:8">
      <c r="A29" s="140">
        <f t="shared" si="3"/>
        <v>25</v>
      </c>
      <c r="B29" s="163">
        <v>72800</v>
      </c>
      <c r="C29" s="146">
        <f t="shared" si="4"/>
        <v>1129</v>
      </c>
      <c r="D29" s="147">
        <f t="shared" si="7"/>
        <v>2258</v>
      </c>
      <c r="E29" s="146">
        <f t="shared" si="1"/>
        <v>3387</v>
      </c>
      <c r="F29" s="151">
        <f t="shared" si="2"/>
        <v>4516</v>
      </c>
      <c r="G29" s="161">
        <f t="shared" si="5"/>
        <v>3568</v>
      </c>
      <c r="H29" s="162">
        <f t="shared" si="6"/>
        <v>595</v>
      </c>
    </row>
    <row r="30" spans="1:8">
      <c r="A30" s="141">
        <f t="shared" si="3"/>
        <v>26</v>
      </c>
      <c r="B30" s="168">
        <v>76500</v>
      </c>
      <c r="C30" s="145">
        <f t="shared" si="4"/>
        <v>1187</v>
      </c>
      <c r="D30" s="143">
        <f t="shared" si="7"/>
        <v>2374</v>
      </c>
      <c r="E30" s="143">
        <f t="shared" si="1"/>
        <v>3561</v>
      </c>
      <c r="F30" s="144">
        <f t="shared" si="2"/>
        <v>4748</v>
      </c>
      <c r="G30" s="164">
        <f t="shared" si="5"/>
        <v>3749</v>
      </c>
      <c r="H30" s="165">
        <f t="shared" si="6"/>
        <v>625</v>
      </c>
    </row>
    <row r="31" spans="1:8">
      <c r="A31" s="141">
        <f t="shared" si="3"/>
        <v>27</v>
      </c>
      <c r="B31" s="168">
        <v>80200</v>
      </c>
      <c r="C31" s="145">
        <f t="shared" si="4"/>
        <v>1244</v>
      </c>
      <c r="D31" s="143">
        <f t="shared" si="7"/>
        <v>2488</v>
      </c>
      <c r="E31" s="143">
        <f t="shared" si="1"/>
        <v>3732</v>
      </c>
      <c r="F31" s="144">
        <f t="shared" si="2"/>
        <v>4976</v>
      </c>
      <c r="G31" s="161">
        <f t="shared" si="5"/>
        <v>3931</v>
      </c>
      <c r="H31" s="162">
        <f t="shared" si="6"/>
        <v>655</v>
      </c>
    </row>
    <row r="32" spans="1:8">
      <c r="A32" s="141">
        <f t="shared" si="3"/>
        <v>28</v>
      </c>
      <c r="B32" s="160">
        <v>83900</v>
      </c>
      <c r="C32" s="145">
        <f t="shared" si="4"/>
        <v>1301</v>
      </c>
      <c r="D32" s="143">
        <f t="shared" si="7"/>
        <v>2602</v>
      </c>
      <c r="E32" s="143">
        <f t="shared" si="1"/>
        <v>3903</v>
      </c>
      <c r="F32" s="144">
        <f t="shared" si="2"/>
        <v>5204</v>
      </c>
      <c r="G32" s="161">
        <f t="shared" si="5"/>
        <v>4112</v>
      </c>
      <c r="H32" s="162">
        <f t="shared" si="6"/>
        <v>685</v>
      </c>
    </row>
    <row r="33" spans="1:8">
      <c r="A33" s="140">
        <f t="shared" si="3"/>
        <v>29</v>
      </c>
      <c r="B33" s="163">
        <v>87600</v>
      </c>
      <c r="C33" s="146">
        <f t="shared" si="4"/>
        <v>1359</v>
      </c>
      <c r="D33" s="147">
        <f t="shared" si="7"/>
        <v>2718</v>
      </c>
      <c r="E33" s="147">
        <f t="shared" si="1"/>
        <v>4077</v>
      </c>
      <c r="F33" s="148">
        <f t="shared" si="2"/>
        <v>5436</v>
      </c>
      <c r="G33" s="166">
        <f t="shared" si="5"/>
        <v>4293</v>
      </c>
      <c r="H33" s="167">
        <f t="shared" si="6"/>
        <v>716</v>
      </c>
    </row>
    <row r="34" spans="1:8">
      <c r="A34" s="141">
        <f t="shared" si="3"/>
        <v>30</v>
      </c>
      <c r="B34" s="160">
        <v>92100</v>
      </c>
      <c r="C34" s="145">
        <f t="shared" si="4"/>
        <v>1428</v>
      </c>
      <c r="D34" s="143">
        <f t="shared" si="7"/>
        <v>2856</v>
      </c>
      <c r="E34" s="145">
        <f t="shared" si="1"/>
        <v>4284</v>
      </c>
      <c r="F34" s="150">
        <f t="shared" si="2"/>
        <v>5712</v>
      </c>
      <c r="G34" s="161">
        <f t="shared" si="5"/>
        <v>4514</v>
      </c>
      <c r="H34" s="162">
        <f t="shared" si="6"/>
        <v>752</v>
      </c>
    </row>
    <row r="35" spans="1:8">
      <c r="A35" s="141">
        <f t="shared" si="3"/>
        <v>31</v>
      </c>
      <c r="B35" s="160">
        <v>96600</v>
      </c>
      <c r="C35" s="145">
        <f t="shared" si="4"/>
        <v>1498</v>
      </c>
      <c r="D35" s="143">
        <f t="shared" si="7"/>
        <v>2996</v>
      </c>
      <c r="E35" s="145">
        <f t="shared" si="1"/>
        <v>4494</v>
      </c>
      <c r="F35" s="150">
        <f t="shared" si="2"/>
        <v>5992</v>
      </c>
      <c r="G35" s="161">
        <f t="shared" si="5"/>
        <v>4735</v>
      </c>
      <c r="H35" s="162">
        <f t="shared" si="6"/>
        <v>789</v>
      </c>
    </row>
    <row r="36" spans="1:8">
      <c r="A36" s="141">
        <f t="shared" si="3"/>
        <v>32</v>
      </c>
      <c r="B36" s="160">
        <v>101100</v>
      </c>
      <c r="C36" s="145">
        <f t="shared" si="4"/>
        <v>1568</v>
      </c>
      <c r="D36" s="143">
        <f t="shared" si="7"/>
        <v>3136</v>
      </c>
      <c r="E36" s="145">
        <f t="shared" si="1"/>
        <v>4704</v>
      </c>
      <c r="F36" s="150">
        <f t="shared" si="2"/>
        <v>6272</v>
      </c>
      <c r="G36" s="161">
        <f t="shared" si="5"/>
        <v>4955</v>
      </c>
      <c r="H36" s="162">
        <f t="shared" si="6"/>
        <v>826</v>
      </c>
    </row>
    <row r="37" spans="1:8">
      <c r="A37" s="141">
        <f t="shared" si="3"/>
        <v>33</v>
      </c>
      <c r="B37" s="160">
        <v>105600</v>
      </c>
      <c r="C37" s="145">
        <f t="shared" si="4"/>
        <v>1638</v>
      </c>
      <c r="D37" s="143">
        <f t="shared" si="7"/>
        <v>3276</v>
      </c>
      <c r="E37" s="145">
        <f t="shared" si="1"/>
        <v>4914</v>
      </c>
      <c r="F37" s="150">
        <f t="shared" si="2"/>
        <v>6552</v>
      </c>
      <c r="G37" s="161">
        <f t="shared" si="5"/>
        <v>5176</v>
      </c>
      <c r="H37" s="162">
        <f t="shared" si="6"/>
        <v>863</v>
      </c>
    </row>
    <row r="38" spans="1:8">
      <c r="A38" s="140">
        <f t="shared" si="3"/>
        <v>34</v>
      </c>
      <c r="B38" s="163">
        <v>110100</v>
      </c>
      <c r="C38" s="146">
        <f t="shared" si="4"/>
        <v>1708</v>
      </c>
      <c r="D38" s="147">
        <f t="shared" si="7"/>
        <v>3416</v>
      </c>
      <c r="E38" s="146">
        <f t="shared" si="1"/>
        <v>5124</v>
      </c>
      <c r="F38" s="151">
        <f t="shared" si="2"/>
        <v>6832</v>
      </c>
      <c r="G38" s="161">
        <f t="shared" si="5"/>
        <v>5396</v>
      </c>
      <c r="H38" s="162">
        <f t="shared" si="6"/>
        <v>899</v>
      </c>
    </row>
    <row r="39" spans="1:8">
      <c r="A39" s="141">
        <f t="shared" si="3"/>
        <v>35</v>
      </c>
      <c r="B39" s="168">
        <v>115500</v>
      </c>
      <c r="C39" s="145">
        <f t="shared" si="4"/>
        <v>1791</v>
      </c>
      <c r="D39" s="143">
        <f t="shared" si="7"/>
        <v>3582</v>
      </c>
      <c r="E39" s="143">
        <f t="shared" si="1"/>
        <v>5373</v>
      </c>
      <c r="F39" s="144">
        <f t="shared" si="2"/>
        <v>7164</v>
      </c>
      <c r="G39" s="164">
        <f t="shared" si="5"/>
        <v>5661</v>
      </c>
      <c r="H39" s="165">
        <f t="shared" si="6"/>
        <v>943</v>
      </c>
    </row>
    <row r="40" spans="1:8">
      <c r="A40" s="141">
        <f t="shared" si="3"/>
        <v>36</v>
      </c>
      <c r="B40" s="168">
        <v>120900</v>
      </c>
      <c r="C40" s="145">
        <f t="shared" si="4"/>
        <v>1875</v>
      </c>
      <c r="D40" s="143">
        <f t="shared" si="7"/>
        <v>3750</v>
      </c>
      <c r="E40" s="143">
        <f t="shared" si="1"/>
        <v>5625</v>
      </c>
      <c r="F40" s="144">
        <f t="shared" si="2"/>
        <v>7500</v>
      </c>
      <c r="G40" s="161">
        <f t="shared" si="5"/>
        <v>5926</v>
      </c>
      <c r="H40" s="162">
        <f t="shared" si="6"/>
        <v>988</v>
      </c>
    </row>
    <row r="41" spans="1:8">
      <c r="A41" s="141">
        <f t="shared" si="3"/>
        <v>37</v>
      </c>
      <c r="B41" s="160">
        <v>126300</v>
      </c>
      <c r="C41" s="145">
        <f t="shared" si="4"/>
        <v>1959</v>
      </c>
      <c r="D41" s="143">
        <f t="shared" si="7"/>
        <v>3918</v>
      </c>
      <c r="E41" s="143">
        <f t="shared" si="1"/>
        <v>5877</v>
      </c>
      <c r="F41" s="144">
        <f t="shared" si="2"/>
        <v>7836</v>
      </c>
      <c r="G41" s="161">
        <f t="shared" si="5"/>
        <v>6190</v>
      </c>
      <c r="H41" s="162">
        <f t="shared" si="6"/>
        <v>1032</v>
      </c>
    </row>
    <row r="42" spans="1:8">
      <c r="A42" s="141">
        <f>+A41+1</f>
        <v>38</v>
      </c>
      <c r="B42" s="160">
        <v>131700</v>
      </c>
      <c r="C42" s="145">
        <f t="shared" si="4"/>
        <v>2043</v>
      </c>
      <c r="D42" s="143">
        <f t="shared" si="7"/>
        <v>4086</v>
      </c>
      <c r="E42" s="143">
        <f t="shared" si="1"/>
        <v>6129</v>
      </c>
      <c r="F42" s="144">
        <f t="shared" si="2"/>
        <v>8172</v>
      </c>
      <c r="G42" s="161">
        <f t="shared" si="5"/>
        <v>6455</v>
      </c>
      <c r="H42" s="162">
        <f t="shared" si="6"/>
        <v>1076</v>
      </c>
    </row>
    <row r="43" spans="1:8">
      <c r="A43" s="141">
        <f t="shared" si="3"/>
        <v>39</v>
      </c>
      <c r="B43" s="168">
        <v>137100</v>
      </c>
      <c r="C43" s="145">
        <f t="shared" si="4"/>
        <v>2126</v>
      </c>
      <c r="D43" s="143">
        <f t="shared" si="7"/>
        <v>4252</v>
      </c>
      <c r="E43" s="143">
        <f t="shared" si="1"/>
        <v>6378</v>
      </c>
      <c r="F43" s="144">
        <f t="shared" si="2"/>
        <v>8504</v>
      </c>
      <c r="G43" s="161">
        <f t="shared" si="5"/>
        <v>6719</v>
      </c>
      <c r="H43" s="162">
        <f t="shared" si="6"/>
        <v>1120</v>
      </c>
    </row>
    <row r="44" spans="1:8">
      <c r="A44" s="141">
        <f t="shared" si="3"/>
        <v>40</v>
      </c>
      <c r="B44" s="168">
        <v>142500</v>
      </c>
      <c r="C44" s="145">
        <f t="shared" si="4"/>
        <v>2210</v>
      </c>
      <c r="D44" s="143">
        <f t="shared" si="7"/>
        <v>4420</v>
      </c>
      <c r="E44" s="143">
        <f t="shared" si="1"/>
        <v>6630</v>
      </c>
      <c r="F44" s="144">
        <f t="shared" si="2"/>
        <v>8840</v>
      </c>
      <c r="G44" s="161">
        <f t="shared" si="5"/>
        <v>6984</v>
      </c>
      <c r="H44" s="162">
        <f t="shared" si="6"/>
        <v>1164</v>
      </c>
    </row>
    <row r="45" spans="1:8">
      <c r="A45" s="141">
        <f t="shared" si="3"/>
        <v>41</v>
      </c>
      <c r="B45" s="160">
        <v>147900</v>
      </c>
      <c r="C45" s="145">
        <f t="shared" si="4"/>
        <v>2294</v>
      </c>
      <c r="D45" s="143">
        <f t="shared" si="7"/>
        <v>4588</v>
      </c>
      <c r="E45" s="143">
        <f t="shared" si="1"/>
        <v>6882</v>
      </c>
      <c r="F45" s="144">
        <f t="shared" si="2"/>
        <v>9176</v>
      </c>
      <c r="G45" s="161">
        <f t="shared" si="5"/>
        <v>7249</v>
      </c>
      <c r="H45" s="162">
        <f t="shared" si="6"/>
        <v>1208</v>
      </c>
    </row>
    <row r="46" spans="1:8">
      <c r="A46" s="140">
        <f>+A45+1</f>
        <v>42</v>
      </c>
      <c r="B46" s="163">
        <v>150000</v>
      </c>
      <c r="C46" s="146">
        <f t="shared" si="4"/>
        <v>2327</v>
      </c>
      <c r="D46" s="147">
        <f t="shared" si="7"/>
        <v>4654</v>
      </c>
      <c r="E46" s="147">
        <f t="shared" si="1"/>
        <v>6981</v>
      </c>
      <c r="F46" s="148">
        <f t="shared" si="2"/>
        <v>9308</v>
      </c>
      <c r="G46" s="166">
        <f t="shared" si="5"/>
        <v>7352</v>
      </c>
      <c r="H46" s="167">
        <f t="shared" si="6"/>
        <v>1225</v>
      </c>
    </row>
    <row r="47" spans="1:8">
      <c r="A47" s="141">
        <f t="shared" si="3"/>
        <v>43</v>
      </c>
      <c r="B47" s="168">
        <v>156400</v>
      </c>
      <c r="C47" s="145">
        <f t="shared" si="4"/>
        <v>2426</v>
      </c>
      <c r="D47" s="143">
        <f t="shared" si="7"/>
        <v>4852</v>
      </c>
      <c r="E47" s="143">
        <f t="shared" si="1"/>
        <v>7278</v>
      </c>
      <c r="F47" s="144">
        <f t="shared" si="2"/>
        <v>9704</v>
      </c>
      <c r="G47" s="161">
        <f t="shared" si="5"/>
        <v>7665</v>
      </c>
      <c r="H47" s="162">
        <f t="shared" si="6"/>
        <v>1278</v>
      </c>
    </row>
    <row r="48" spans="1:8">
      <c r="A48" s="141">
        <f t="shared" si="3"/>
        <v>44</v>
      </c>
      <c r="B48" s="168">
        <v>162800</v>
      </c>
      <c r="C48" s="145">
        <f t="shared" si="4"/>
        <v>2525</v>
      </c>
      <c r="D48" s="143">
        <f t="shared" si="7"/>
        <v>5050</v>
      </c>
      <c r="E48" s="143">
        <f t="shared" si="1"/>
        <v>7575</v>
      </c>
      <c r="F48" s="144">
        <f t="shared" si="2"/>
        <v>10100</v>
      </c>
      <c r="G48" s="161">
        <f t="shared" si="5"/>
        <v>7979</v>
      </c>
      <c r="H48" s="162">
        <f t="shared" si="6"/>
        <v>1330</v>
      </c>
    </row>
    <row r="49" spans="1:8">
      <c r="A49" s="141">
        <f t="shared" si="3"/>
        <v>45</v>
      </c>
      <c r="B49" s="160">
        <v>169200</v>
      </c>
      <c r="C49" s="145">
        <f t="shared" si="4"/>
        <v>2624</v>
      </c>
      <c r="D49" s="143">
        <f t="shared" si="7"/>
        <v>5248</v>
      </c>
      <c r="E49" s="143">
        <f t="shared" si="1"/>
        <v>7872</v>
      </c>
      <c r="F49" s="144">
        <f t="shared" si="2"/>
        <v>10496</v>
      </c>
      <c r="G49" s="161">
        <f t="shared" si="5"/>
        <v>8293</v>
      </c>
      <c r="H49" s="162">
        <f t="shared" si="6"/>
        <v>1382</v>
      </c>
    </row>
    <row r="50" spans="1:8">
      <c r="A50" s="141">
        <f>+A49+1</f>
        <v>46</v>
      </c>
      <c r="B50" s="160">
        <v>175600</v>
      </c>
      <c r="C50" s="145">
        <f t="shared" si="4"/>
        <v>2724</v>
      </c>
      <c r="D50" s="143">
        <f t="shared" si="7"/>
        <v>5448</v>
      </c>
      <c r="E50" s="143">
        <f t="shared" si="1"/>
        <v>8172</v>
      </c>
      <c r="F50" s="144">
        <f t="shared" si="2"/>
        <v>10896</v>
      </c>
      <c r="G50" s="161">
        <f t="shared" si="5"/>
        <v>8606</v>
      </c>
      <c r="H50" s="162">
        <f t="shared" si="6"/>
        <v>1434</v>
      </c>
    </row>
    <row r="51" spans="1:8" ht="17.25" thickBot="1">
      <c r="A51" s="152">
        <f t="shared" si="3"/>
        <v>47</v>
      </c>
      <c r="B51" s="169">
        <v>182000</v>
      </c>
      <c r="C51" s="153">
        <f t="shared" si="4"/>
        <v>2823</v>
      </c>
      <c r="D51" s="154">
        <f t="shared" si="7"/>
        <v>5646</v>
      </c>
      <c r="E51" s="154">
        <f t="shared" si="1"/>
        <v>8469</v>
      </c>
      <c r="F51" s="155">
        <f t="shared" si="2"/>
        <v>11292</v>
      </c>
      <c r="G51" s="170">
        <f t="shared" si="5"/>
        <v>8920</v>
      </c>
      <c r="H51" s="171">
        <f t="shared" si="6"/>
        <v>1487</v>
      </c>
    </row>
    <row r="52" spans="1:8">
      <c r="A52" s="156" t="s">
        <v>41</v>
      </c>
      <c r="B52" s="156"/>
      <c r="C52" s="156"/>
      <c r="D52" s="156"/>
      <c r="E52" s="156"/>
      <c r="F52" s="156"/>
      <c r="G52" s="156"/>
      <c r="H52" s="157" t="s">
        <v>37</v>
      </c>
    </row>
    <row r="53" spans="1:8">
      <c r="A53" s="156"/>
      <c r="B53" s="156"/>
      <c r="C53" s="156"/>
      <c r="D53" s="156"/>
      <c r="E53" s="156"/>
      <c r="F53" s="156"/>
      <c r="G53" s="156"/>
      <c r="H53" s="157"/>
    </row>
    <row r="54" spans="1:8">
      <c r="A54" s="227" t="s">
        <v>42</v>
      </c>
      <c r="B54" s="227"/>
      <c r="C54" s="227"/>
      <c r="D54" s="227"/>
      <c r="E54" s="227"/>
      <c r="F54" s="227"/>
      <c r="G54" s="156"/>
      <c r="H54" s="157"/>
    </row>
    <row r="55" spans="1:8">
      <c r="A55" s="227" t="s">
        <v>43</v>
      </c>
      <c r="B55" s="227"/>
      <c r="C55" s="227"/>
      <c r="D55" s="227"/>
      <c r="E55" s="227"/>
      <c r="F55" s="172"/>
      <c r="G55" s="156"/>
      <c r="H55" s="173"/>
    </row>
    <row r="56" spans="1:8">
      <c r="A56" s="228" t="s">
        <v>44</v>
      </c>
      <c r="B56" s="228"/>
      <c r="C56" s="228"/>
      <c r="D56" s="228"/>
      <c r="E56" s="228"/>
      <c r="F56" s="228"/>
      <c r="G56" s="228"/>
      <c r="H56" s="174"/>
    </row>
  </sheetData>
  <mergeCells count="8">
    <mergeCell ref="H3:H4"/>
    <mergeCell ref="A54:F54"/>
    <mergeCell ref="A55:E55"/>
    <mergeCell ref="A56:G56"/>
    <mergeCell ref="A3:A4"/>
    <mergeCell ref="B3:B4"/>
    <mergeCell ref="C3:F3"/>
    <mergeCell ref="G3:G4"/>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保費計算(含健保)</vt:lpstr>
      <vt:lpstr>級距</vt:lpstr>
      <vt:lpstr>勞工保險投保薪資分級表</vt:lpstr>
      <vt:lpstr>勞工退休金月提繳工資分級表</vt:lpstr>
      <vt:lpstr>健保保額分級分攤表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kuas</cp:lastModifiedBy>
  <dcterms:created xsi:type="dcterms:W3CDTF">2015-10-20T07:33:14Z</dcterms:created>
  <dcterms:modified xsi:type="dcterms:W3CDTF">2021-01-06T01:59:50Z</dcterms:modified>
</cp:coreProperties>
</file>