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109勞健保\"/>
    </mc:Choice>
  </mc:AlternateContent>
  <bookViews>
    <workbookView xWindow="0" yWindow="180" windowWidth="15576" windowHeight="6432"/>
  </bookViews>
  <sheets>
    <sheet name="保費計算(含健保)" sheetId="8" r:id="rId1"/>
    <sheet name="級距" sheetId="7" r:id="rId2"/>
    <sheet name="勞保保額分級分攤表" sheetId="10" r:id="rId3"/>
    <sheet name="勞工退休金月提繳工資分級表" sheetId="11" r:id="rId4"/>
    <sheet name="健保保額分級分攤表" sheetId="9" r:id="rId5"/>
  </sheets>
  <calcPr calcId="162913"/>
</workbook>
</file>

<file path=xl/calcChain.xml><?xml version="1.0" encoding="utf-8"?>
<calcChain xmlns="http://schemas.openxmlformats.org/spreadsheetml/2006/main">
  <c r="J30" i="10" l="1"/>
  <c r="G30" i="10"/>
  <c r="F30" i="10"/>
  <c r="E30" i="10"/>
  <c r="D30" i="10"/>
  <c r="I30" i="10" s="1"/>
  <c r="C30" i="10"/>
  <c r="B30" i="10"/>
  <c r="G29" i="10"/>
  <c r="F29" i="10"/>
  <c r="E29" i="10"/>
  <c r="D29" i="10"/>
  <c r="I29" i="10" s="1"/>
  <c r="C29" i="10"/>
  <c r="J29" i="10" s="1"/>
  <c r="B29" i="10"/>
  <c r="J28" i="10"/>
  <c r="G28" i="10"/>
  <c r="F28" i="10"/>
  <c r="E28" i="10"/>
  <c r="D28" i="10"/>
  <c r="I28" i="10" s="1"/>
  <c r="C28" i="10"/>
  <c r="B28" i="10"/>
  <c r="G27" i="10"/>
  <c r="F27" i="10"/>
  <c r="E27" i="10"/>
  <c r="D27" i="10"/>
  <c r="I27" i="10" s="1"/>
  <c r="C27" i="10"/>
  <c r="J27" i="10" s="1"/>
  <c r="B27" i="10"/>
  <c r="J26" i="10"/>
  <c r="G26" i="10"/>
  <c r="F26" i="10"/>
  <c r="E26" i="10"/>
  <c r="D26" i="10"/>
  <c r="I26" i="10" s="1"/>
  <c r="C26" i="10"/>
  <c r="B26" i="10"/>
  <c r="G25" i="10"/>
  <c r="F25" i="10"/>
  <c r="E25" i="10"/>
  <c r="D25" i="10"/>
  <c r="I25" i="10" s="1"/>
  <c r="C25" i="10"/>
  <c r="J25" i="10" s="1"/>
  <c r="B25" i="10"/>
  <c r="J24" i="10"/>
  <c r="G24" i="10"/>
  <c r="F24" i="10"/>
  <c r="E24" i="10"/>
  <c r="D24" i="10"/>
  <c r="I24" i="10" s="1"/>
  <c r="C24" i="10"/>
  <c r="B24" i="10"/>
  <c r="G23" i="10"/>
  <c r="F23" i="10"/>
  <c r="E23" i="10"/>
  <c r="D23" i="10"/>
  <c r="I23" i="10" s="1"/>
  <c r="C23" i="10"/>
  <c r="J23" i="10" s="1"/>
  <c r="B23" i="10"/>
  <c r="J22" i="10"/>
  <c r="G22" i="10"/>
  <c r="F22" i="10"/>
  <c r="E22" i="10"/>
  <c r="D22" i="10"/>
  <c r="I22" i="10" s="1"/>
  <c r="C22" i="10"/>
  <c r="B22" i="10"/>
  <c r="G21" i="10"/>
  <c r="F21" i="10"/>
  <c r="E21" i="10"/>
  <c r="D21" i="10"/>
  <c r="I21" i="10" s="1"/>
  <c r="C21" i="10"/>
  <c r="J21" i="10" s="1"/>
  <c r="B21" i="10"/>
  <c r="J20" i="10"/>
  <c r="G20" i="10"/>
  <c r="F20" i="10"/>
  <c r="E20" i="10"/>
  <c r="D20" i="10"/>
  <c r="I20" i="10" s="1"/>
  <c r="C20" i="10"/>
  <c r="B20" i="10"/>
  <c r="G19" i="10"/>
  <c r="F19" i="10"/>
  <c r="E19" i="10"/>
  <c r="D19" i="10"/>
  <c r="I19" i="10" s="1"/>
  <c r="C19" i="10"/>
  <c r="J19" i="10" s="1"/>
  <c r="B19" i="10"/>
  <c r="J18" i="10"/>
  <c r="G18" i="10"/>
  <c r="F18" i="10"/>
  <c r="E18" i="10"/>
  <c r="D18" i="10"/>
  <c r="I18" i="10" s="1"/>
  <c r="C18" i="10"/>
  <c r="B18" i="10"/>
  <c r="G17" i="10"/>
  <c r="F17" i="10"/>
  <c r="E17" i="10"/>
  <c r="D17" i="10"/>
  <c r="I17" i="10" s="1"/>
  <c r="C17" i="10"/>
  <c r="J17" i="10" s="1"/>
  <c r="B17" i="10"/>
  <c r="J16" i="10"/>
  <c r="G16" i="10"/>
  <c r="F16" i="10"/>
  <c r="E16" i="10"/>
  <c r="D16" i="10"/>
  <c r="I16" i="10" s="1"/>
  <c r="C16" i="10"/>
  <c r="B16" i="10"/>
  <c r="G15" i="10"/>
  <c r="F15" i="10"/>
  <c r="E15" i="10"/>
  <c r="D15" i="10"/>
  <c r="I15" i="10" s="1"/>
  <c r="C15" i="10"/>
  <c r="J15" i="10" s="1"/>
  <c r="B15" i="10"/>
  <c r="J14" i="10"/>
  <c r="G14" i="10"/>
  <c r="F14" i="10"/>
  <c r="E14" i="10"/>
  <c r="D14" i="10"/>
  <c r="I14" i="10" s="1"/>
  <c r="C14" i="10"/>
  <c r="B14" i="10"/>
  <c r="G13" i="10"/>
  <c r="F13" i="10"/>
  <c r="E13" i="10"/>
  <c r="D13" i="10"/>
  <c r="I13" i="10" s="1"/>
  <c r="C13" i="10"/>
  <c r="J13" i="10" s="1"/>
  <c r="B13" i="10"/>
  <c r="J12" i="10"/>
  <c r="G12" i="10"/>
  <c r="F12" i="10"/>
  <c r="E12" i="10"/>
  <c r="D12" i="10"/>
  <c r="I12" i="10" s="1"/>
  <c r="C12" i="10"/>
  <c r="B12" i="10"/>
  <c r="G11" i="10"/>
  <c r="F11" i="10"/>
  <c r="E11" i="10"/>
  <c r="D11" i="10"/>
  <c r="I11" i="10" s="1"/>
  <c r="C11" i="10"/>
  <c r="J11" i="10" s="1"/>
  <c r="B11" i="10"/>
  <c r="J10" i="10"/>
  <c r="G10" i="10"/>
  <c r="F10" i="10"/>
  <c r="E10" i="10"/>
  <c r="D10" i="10"/>
  <c r="I10" i="10" s="1"/>
  <c r="C10" i="10"/>
  <c r="B10" i="10"/>
  <c r="H9" i="10"/>
  <c r="G9" i="10"/>
  <c r="F9" i="10"/>
  <c r="E9" i="10"/>
  <c r="D9" i="10"/>
  <c r="I9" i="10" s="1"/>
  <c r="C9" i="10"/>
  <c r="B9" i="10"/>
  <c r="J9" i="10" s="1"/>
  <c r="J8" i="10"/>
  <c r="G8" i="10"/>
  <c r="F8" i="10"/>
  <c r="E8" i="10"/>
  <c r="D8" i="10"/>
  <c r="I8" i="10" s="1"/>
  <c r="C8" i="10"/>
  <c r="B8" i="10"/>
  <c r="H7" i="10"/>
  <c r="G7" i="10"/>
  <c r="F7" i="10"/>
  <c r="E7" i="10"/>
  <c r="D7" i="10"/>
  <c r="I7" i="10" s="1"/>
  <c r="C7" i="10"/>
  <c r="B7" i="10"/>
  <c r="J7" i="10" s="1"/>
  <c r="J6" i="10"/>
  <c r="G6" i="10"/>
  <c r="F6" i="10"/>
  <c r="E6" i="10"/>
  <c r="D6" i="10"/>
  <c r="I6" i="10" s="1"/>
  <c r="C6" i="10"/>
  <c r="B6" i="10"/>
  <c r="H5" i="10"/>
  <c r="G5" i="10"/>
  <c r="F5" i="10"/>
  <c r="E5" i="10"/>
  <c r="D5" i="10"/>
  <c r="I5" i="10" s="1"/>
  <c r="C5" i="10"/>
  <c r="B5" i="10"/>
  <c r="J5" i="10" s="1"/>
  <c r="J4" i="10"/>
  <c r="G4" i="10"/>
  <c r="F4" i="10"/>
  <c r="E4" i="10"/>
  <c r="D4" i="10"/>
  <c r="I4" i="10" s="1"/>
  <c r="C4" i="10"/>
  <c r="B4" i="10"/>
  <c r="H11" i="10" l="1"/>
  <c r="H13" i="10"/>
  <c r="H15" i="10"/>
  <c r="H17" i="10"/>
  <c r="H19" i="10"/>
  <c r="H21" i="10"/>
  <c r="H23" i="10"/>
  <c r="H25" i="10"/>
  <c r="H27" i="10"/>
  <c r="H29" i="10"/>
  <c r="H4" i="10"/>
  <c r="H6" i="10"/>
  <c r="H8" i="10"/>
  <c r="H10" i="10"/>
  <c r="H12" i="10"/>
  <c r="H14" i="10"/>
  <c r="H16" i="10"/>
  <c r="H18" i="10"/>
  <c r="H20" i="10"/>
  <c r="H22" i="10"/>
  <c r="H24" i="10"/>
  <c r="H26" i="10"/>
  <c r="H28" i="10"/>
  <c r="H30" i="10"/>
  <c r="H52" i="9" l="1"/>
  <c r="G52" i="9"/>
  <c r="F52" i="9"/>
  <c r="E52" i="9"/>
  <c r="D52" i="9"/>
  <c r="C52" i="9"/>
  <c r="H51" i="9"/>
  <c r="G51" i="9"/>
  <c r="F51" i="9"/>
  <c r="C51" i="9"/>
  <c r="E51" i="9" s="1"/>
  <c r="H50" i="9"/>
  <c r="G50" i="9"/>
  <c r="C50" i="9"/>
  <c r="F50" i="9" s="1"/>
  <c r="H49" i="9"/>
  <c r="G49" i="9"/>
  <c r="E49" i="9"/>
  <c r="D49" i="9"/>
  <c r="C49" i="9"/>
  <c r="F49" i="9" s="1"/>
  <c r="H48" i="9"/>
  <c r="G48" i="9"/>
  <c r="C48" i="9"/>
  <c r="E48" i="9" s="1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C45" i="9"/>
  <c r="E45" i="9" s="1"/>
  <c r="H44" i="9"/>
  <c r="G44" i="9"/>
  <c r="C44" i="9"/>
  <c r="F44" i="9" s="1"/>
  <c r="H43" i="9"/>
  <c r="G43" i="9"/>
  <c r="E43" i="9"/>
  <c r="D43" i="9"/>
  <c r="C43" i="9"/>
  <c r="F43" i="9" s="1"/>
  <c r="H42" i="9"/>
  <c r="G42" i="9"/>
  <c r="C42" i="9"/>
  <c r="E42" i="9" s="1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C39" i="9"/>
  <c r="E39" i="9" s="1"/>
  <c r="H38" i="9"/>
  <c r="G38" i="9"/>
  <c r="C38" i="9"/>
  <c r="F38" i="9" s="1"/>
  <c r="H37" i="9"/>
  <c r="G37" i="9"/>
  <c r="E37" i="9"/>
  <c r="D37" i="9"/>
  <c r="C37" i="9"/>
  <c r="F37" i="9" s="1"/>
  <c r="H36" i="9"/>
  <c r="G36" i="9"/>
  <c r="C36" i="9"/>
  <c r="E36" i="9" s="1"/>
  <c r="H35" i="9"/>
  <c r="G35" i="9"/>
  <c r="F35" i="9"/>
  <c r="E35" i="9"/>
  <c r="D35" i="9"/>
  <c r="C35" i="9"/>
  <c r="H34" i="9"/>
  <c r="G34" i="9"/>
  <c r="F34" i="9"/>
  <c r="E34" i="9"/>
  <c r="D34" i="9"/>
  <c r="C34" i="9"/>
  <c r="H33" i="9"/>
  <c r="G33" i="9"/>
  <c r="F33" i="9"/>
  <c r="C33" i="9"/>
  <c r="E33" i="9" s="1"/>
  <c r="H32" i="9"/>
  <c r="G32" i="9"/>
  <c r="C32" i="9"/>
  <c r="F32" i="9" s="1"/>
  <c r="H31" i="9"/>
  <c r="G31" i="9"/>
  <c r="E31" i="9"/>
  <c r="D31" i="9"/>
  <c r="C31" i="9"/>
  <c r="F31" i="9" s="1"/>
  <c r="H30" i="9"/>
  <c r="G30" i="9"/>
  <c r="C30" i="9"/>
  <c r="E30" i="9" s="1"/>
  <c r="H29" i="9"/>
  <c r="G29" i="9"/>
  <c r="F29" i="9"/>
  <c r="E29" i="9"/>
  <c r="D29" i="9"/>
  <c r="C29" i="9"/>
  <c r="H28" i="9"/>
  <c r="G28" i="9"/>
  <c r="F28" i="9"/>
  <c r="E28" i="9"/>
  <c r="D28" i="9"/>
  <c r="C28" i="9"/>
  <c r="H27" i="9"/>
  <c r="G27" i="9"/>
  <c r="F27" i="9"/>
  <c r="C27" i="9"/>
  <c r="E27" i="9" s="1"/>
  <c r="H26" i="9"/>
  <c r="G26" i="9"/>
  <c r="C26" i="9"/>
  <c r="F26" i="9" s="1"/>
  <c r="H25" i="9"/>
  <c r="G25" i="9"/>
  <c r="E25" i="9"/>
  <c r="D25" i="9"/>
  <c r="C25" i="9"/>
  <c r="F25" i="9" s="1"/>
  <c r="H24" i="9"/>
  <c r="G24" i="9"/>
  <c r="C24" i="9"/>
  <c r="E24" i="9" s="1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C21" i="9"/>
  <c r="E21" i="9" s="1"/>
  <c r="H20" i="9"/>
  <c r="G20" i="9"/>
  <c r="C20" i="9"/>
  <c r="F20" i="9" s="1"/>
  <c r="H19" i="9"/>
  <c r="G19" i="9"/>
  <c r="E19" i="9"/>
  <c r="D19" i="9"/>
  <c r="C19" i="9"/>
  <c r="F19" i="9" s="1"/>
  <c r="H18" i="9"/>
  <c r="G18" i="9"/>
  <c r="C18" i="9"/>
  <c r="E18" i="9" s="1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C15" i="9"/>
  <c r="E15" i="9" s="1"/>
  <c r="H14" i="9"/>
  <c r="G14" i="9"/>
  <c r="C14" i="9"/>
  <c r="F14" i="9" s="1"/>
  <c r="H13" i="9"/>
  <c r="G13" i="9"/>
  <c r="E13" i="9"/>
  <c r="D13" i="9"/>
  <c r="C13" i="9"/>
  <c r="F13" i="9" s="1"/>
  <c r="H12" i="9"/>
  <c r="G12" i="9"/>
  <c r="C12" i="9"/>
  <c r="D12" i="9" s="1"/>
  <c r="H11" i="9"/>
  <c r="G11" i="9"/>
  <c r="F11" i="9"/>
  <c r="E11" i="9"/>
  <c r="D11" i="9"/>
  <c r="C11" i="9"/>
  <c r="H10" i="9"/>
  <c r="G10" i="9"/>
  <c r="F10" i="9"/>
  <c r="E10" i="9"/>
  <c r="D10" i="9"/>
  <c r="C10" i="9"/>
  <c r="H9" i="9"/>
  <c r="G9" i="9"/>
  <c r="F9" i="9"/>
  <c r="C9" i="9"/>
  <c r="E9" i="9" s="1"/>
  <c r="H8" i="9"/>
  <c r="G8" i="9"/>
  <c r="C8" i="9"/>
  <c r="F8" i="9" s="1"/>
  <c r="H7" i="9"/>
  <c r="G7" i="9"/>
  <c r="E7" i="9"/>
  <c r="D7" i="9"/>
  <c r="C7" i="9"/>
  <c r="F7" i="9" s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H6" i="9"/>
  <c r="G6" i="9"/>
  <c r="C6" i="9"/>
  <c r="D6" i="9" s="1"/>
  <c r="A6" i="9"/>
  <c r="H5" i="9"/>
  <c r="G5" i="9"/>
  <c r="F5" i="9"/>
  <c r="E5" i="9"/>
  <c r="D5" i="9"/>
  <c r="C5" i="9"/>
  <c r="D26" i="9" l="1"/>
  <c r="F30" i="9"/>
  <c r="D32" i="9"/>
  <c r="F36" i="9"/>
  <c r="D38" i="9"/>
  <c r="F42" i="9"/>
  <c r="D44" i="9"/>
  <c r="F48" i="9"/>
  <c r="D50" i="9"/>
  <c r="E8" i="9"/>
  <c r="D9" i="9"/>
  <c r="E14" i="9"/>
  <c r="D15" i="9"/>
  <c r="E20" i="9"/>
  <c r="D21" i="9"/>
  <c r="E26" i="9"/>
  <c r="D27" i="9"/>
  <c r="E32" i="9"/>
  <c r="D33" i="9"/>
  <c r="E38" i="9"/>
  <c r="D39" i="9"/>
  <c r="E44" i="9"/>
  <c r="D45" i="9"/>
  <c r="E50" i="9"/>
  <c r="D51" i="9"/>
  <c r="E6" i="9"/>
  <c r="E12" i="9"/>
  <c r="F6" i="9"/>
  <c r="D8" i="9"/>
  <c r="F12" i="9"/>
  <c r="D14" i="9"/>
  <c r="F18" i="9"/>
  <c r="D20" i="9"/>
  <c r="F24" i="9"/>
  <c r="D18" i="9"/>
  <c r="D24" i="9"/>
  <c r="D30" i="9"/>
  <c r="D36" i="9"/>
  <c r="D42" i="9"/>
  <c r="D48" i="9"/>
  <c r="D2" i="8" l="1"/>
  <c r="K2" i="8" s="1"/>
  <c r="C2" i="8"/>
  <c r="I2" i="8" s="1"/>
  <c r="R9" i="8"/>
  <c r="R5" i="8"/>
  <c r="R2" i="8"/>
  <c r="M8" i="8"/>
  <c r="R8" i="8" s="1"/>
  <c r="M6" i="8"/>
  <c r="R6" i="8" s="1"/>
  <c r="M4" i="8"/>
  <c r="M7" i="8"/>
  <c r="R7" i="8" s="1"/>
  <c r="M3" i="8"/>
  <c r="R3" i="8" s="1"/>
  <c r="C4" i="8"/>
  <c r="C8" i="8"/>
  <c r="H8" i="8" s="1"/>
  <c r="C5" i="8"/>
  <c r="H5" i="8" s="1"/>
  <c r="C3" i="8"/>
  <c r="I3" i="8" s="1"/>
  <c r="C7" i="8"/>
  <c r="H7" i="8" s="1"/>
  <c r="C6" i="8"/>
  <c r="I6" i="8" s="1"/>
  <c r="C9" i="8"/>
  <c r="I9" i="8" s="1"/>
  <c r="D8" i="8"/>
  <c r="J8" i="8" s="1"/>
  <c r="D4" i="8"/>
  <c r="K4" i="8" s="1"/>
  <c r="D7" i="8"/>
  <c r="J7" i="8" s="1"/>
  <c r="D5" i="8"/>
  <c r="K5" i="8" s="1"/>
  <c r="D9" i="8"/>
  <c r="K9" i="8" s="1"/>
  <c r="D6" i="8"/>
  <c r="J6" i="8" s="1"/>
  <c r="D3" i="8"/>
  <c r="K3" i="8" s="1"/>
  <c r="H9" i="8"/>
  <c r="N8" i="8"/>
  <c r="Q8" i="8" s="1"/>
  <c r="H4" i="8" l="1"/>
  <c r="I4" i="8"/>
  <c r="J4" i="8"/>
  <c r="N4" i="8"/>
  <c r="Q4" i="8" s="1"/>
  <c r="R4" i="8"/>
  <c r="N3" i="8"/>
  <c r="Q3" i="8" s="1"/>
  <c r="N7" i="8"/>
  <c r="Q7" i="8" s="1"/>
  <c r="K6" i="8"/>
  <c r="H2" i="8"/>
  <c r="J2" i="8"/>
  <c r="J5" i="8"/>
  <c r="N6" i="8"/>
  <c r="Q6" i="8" s="1"/>
  <c r="K8" i="8"/>
  <c r="J3" i="8"/>
  <c r="J9" i="8"/>
  <c r="I8" i="8"/>
  <c r="H3" i="8"/>
  <c r="H6" i="8"/>
  <c r="K7" i="8"/>
  <c r="I7" i="8"/>
</calcChain>
</file>

<file path=xl/comments1.xml><?xml version="1.0" encoding="utf-8"?>
<comments xmlns="http://schemas.openxmlformats.org/spreadsheetml/2006/main">
  <authors>
    <author>user</author>
    <author>USER</author>
  </authors>
  <commentList>
    <comment ref="R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 xml:space="preserve">補充保費
</t>
        </r>
      </text>
    </comment>
    <comment ref="G5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勿更動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b/>
            <sz val="9"/>
            <color indexed="81"/>
            <rFont val="細明體"/>
            <family val="3"/>
            <charset val="136"/>
          </rPr>
          <t xml:space="preserve">補充保費
</t>
        </r>
      </text>
    </comment>
    <comment ref="G9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勿更動</t>
        </r>
      </text>
    </comment>
  </commentList>
</comments>
</file>

<file path=xl/sharedStrings.xml><?xml version="1.0" encoding="utf-8"?>
<sst xmlns="http://schemas.openxmlformats.org/spreadsheetml/2006/main" count="57" uniqueCount="55">
  <si>
    <t>本月加保天數</t>
    <phoneticPr fontId="2" type="noConversion"/>
  </si>
  <si>
    <t>自付勞保</t>
    <phoneticPr fontId="2" type="noConversion"/>
  </si>
  <si>
    <t>勞保</t>
    <phoneticPr fontId="2" type="noConversion"/>
  </si>
  <si>
    <t>健保</t>
    <phoneticPr fontId="2" type="noConversion"/>
  </si>
  <si>
    <t>機關健保</t>
    <phoneticPr fontId="13" type="noConversion"/>
  </si>
  <si>
    <t>一般要自提勞退金</t>
    <phoneticPr fontId="4" type="noConversion"/>
  </si>
  <si>
    <t>健保級距</t>
    <phoneticPr fontId="13" type="noConversion"/>
  </si>
  <si>
    <t>一般(未加健保)</t>
    <phoneticPr fontId="4" type="noConversion"/>
  </si>
  <si>
    <t>月投保金額</t>
    <phoneticPr fontId="2" type="noConversion"/>
  </si>
  <si>
    <t>健保自付</t>
    <phoneticPr fontId="4" type="noConversion"/>
  </si>
  <si>
    <t>眷屬(人)</t>
  </si>
  <si>
    <t>眷屬不計(人)</t>
  </si>
  <si>
    <t>一般(含眷屬健保)</t>
    <phoneticPr fontId="13" type="noConversion"/>
  </si>
  <si>
    <t>一般(含健保)</t>
    <phoneticPr fontId="4" type="noConversion"/>
  </si>
  <si>
    <t>勞保級距(元)</t>
    <phoneticPr fontId="2" type="noConversion"/>
  </si>
  <si>
    <t>勞退級距(元)</t>
    <phoneticPr fontId="2" type="noConversion"/>
  </si>
  <si>
    <t>勞退雇提(%)</t>
    <phoneticPr fontId="2" type="noConversion"/>
  </si>
  <si>
    <r>
      <t>勞退</t>
    </r>
    <r>
      <rPr>
        <b/>
        <u/>
        <sz val="11"/>
        <rFont val="標楷體"/>
        <family val="4"/>
        <charset val="136"/>
      </rPr>
      <t>自提</t>
    </r>
    <r>
      <rPr>
        <b/>
        <sz val="11"/>
        <rFont val="標楷體"/>
        <family val="4"/>
        <charset val="136"/>
      </rPr>
      <t>(%)</t>
    </r>
    <phoneticPr fontId="2" type="noConversion"/>
  </si>
  <si>
    <t>請於藍框處填註相關資料，系統將自動帶出相關保費</t>
    <phoneticPr fontId="4" type="noConversion"/>
  </si>
  <si>
    <t>勞退</t>
    <phoneticPr fontId="2" type="noConversion"/>
  </si>
  <si>
    <t>機關勞保</t>
    <phoneticPr fontId="2" type="noConversion"/>
  </si>
  <si>
    <t>自提勞退金</t>
    <phoneticPr fontId="2" type="noConversion"/>
  </si>
  <si>
    <t>機關
勞退</t>
    <phoneticPr fontId="2" type="noConversion"/>
  </si>
  <si>
    <t>外籍、外配、年滿65歲(含健保)</t>
    <phoneticPr fontId="4" type="noConversion"/>
  </si>
  <si>
    <t>外籍、外配、年滿65歲(含眷屬健保)</t>
    <phoneticPr fontId="4" type="noConversion"/>
  </si>
  <si>
    <t>外籍、外配、年滿65歲，領取月薪13500以下，只保1天</t>
    <phoneticPr fontId="4" type="noConversion"/>
  </si>
  <si>
    <t>全民健康保險保險費負擔金額表(三)</t>
    <phoneticPr fontId="2" type="noConversion"/>
  </si>
  <si>
    <t>﹝公、民營事業、機構及有一定雇主之受雇者適用﹞</t>
    <phoneticPr fontId="2" type="noConversion"/>
  </si>
  <si>
    <t>單位：新台幣元</t>
  </si>
  <si>
    <t>投保金額等級</t>
    <phoneticPr fontId="2" type="noConversion"/>
  </si>
  <si>
    <t>月投保金額</t>
    <phoneticPr fontId="2" type="noConversion"/>
  </si>
  <si>
    <t>被保險人及眷屬負擔金額﹝負擔比率30%﹞</t>
  </si>
  <si>
    <t>投保單位負擔金額﹝負擔比率60%﹞</t>
    <phoneticPr fontId="2" type="noConversion"/>
  </si>
  <si>
    <t>政府補助金額﹝補助比率10%﹞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</si>
  <si>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</si>
  <si>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</si>
  <si>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</si>
  <si>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</si>
  <si>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109年1月1日起實施</t>
    <phoneticPr fontId="2" type="noConversion"/>
  </si>
  <si>
    <t xml:space="preserve">                         承保組製表</t>
    <phoneticPr fontId="2" type="noConversion"/>
  </si>
  <si>
    <t>領取月薪11100以下，只保1天</t>
    <phoneticPr fontId="4" type="noConversion"/>
  </si>
  <si>
    <t>自付保費(30%)</t>
    <phoneticPr fontId="4" type="noConversion"/>
  </si>
  <si>
    <t>一、天數算法：
1.如工作一個月，均以30日計算（不論大、小月皆同，但2月份有不同，如1月1日加保至3月31日，1-3月份均以30日計算，然若2月1日始加保，則以28或29日計算）
2.如工作日是30、31日二天，以1日計算
3.月中加保
   (1)工作日延續至隔月或月底，當月加保日以30-(D-1)日計算，如13日加保至31日，天數為30-(13-1)=18日，次月則以實際加保天數計算。
   (2)工作日為當月，以到職日-(D-1)日計算，如13日至20日加保，天數為20-(13-1)=8日。
二、月投保級距算法：
1.直接領取月薪
2.每日工作的小時數X158X30
三、眷屬健保加保人數計算方式：
1.每加一位眷屬即於眷屬欄位中填入數量，因每戶健保費以4人(含就職者本人)為上限，如眷屬人數超過4人，請於眷屬不計欄位中填入不計人數。
2.如眷屬人數4人，眷屬不計欄位填入"1"，如眷屬人數為5人，則於眷屬不計欄位中填入"2" 
四、表內未加健保之健保費是以填入之月投保金額計算，實際保費須以實際領取金額*0.0191計算</t>
    <phoneticPr fontId="4" type="noConversion"/>
  </si>
  <si>
    <t>投保薪資金額</t>
    <phoneticPr fontId="2" type="noConversion"/>
  </si>
  <si>
    <t>自付額</t>
    <phoneticPr fontId="2" type="noConversion"/>
  </si>
  <si>
    <t>校付額</t>
    <phoneticPr fontId="2" type="noConversion"/>
  </si>
  <si>
    <t>普通事故保險</t>
    <phoneticPr fontId="2" type="noConversion"/>
  </si>
  <si>
    <t>就業保險</t>
    <phoneticPr fontId="2" type="noConversion"/>
  </si>
  <si>
    <t>職業災害</t>
    <phoneticPr fontId="2" type="noConversion"/>
  </si>
  <si>
    <t>墊償基金</t>
    <phoneticPr fontId="2" type="noConversion"/>
  </si>
  <si>
    <t>勞保保費
不含職災</t>
    <phoneticPr fontId="2" type="noConversion"/>
  </si>
  <si>
    <t>公付</t>
    <phoneticPr fontId="32" type="noConversion"/>
  </si>
  <si>
    <t>自付</t>
    <phoneticPr fontId="32" type="noConversion"/>
  </si>
  <si>
    <t>勞工退休金月提繳分級表</t>
    <phoneticPr fontId="13" type="noConversion"/>
  </si>
  <si>
    <r>
      <t>中華民國108</t>
    </r>
    <r>
      <rPr>
        <sz val="11"/>
        <color rgb="FF000000"/>
        <rFont val="標楷體"/>
        <family val="4"/>
        <charset val="136"/>
      </rPr>
      <t>年10月30日勞動部勞動福3字第1080136084號令修</t>
    </r>
    <r>
      <rPr>
        <sz val="11"/>
        <color theme="1"/>
        <rFont val="標楷體"/>
        <family val="4"/>
        <charset val="136"/>
      </rPr>
      <t>正發布，自109年1月1日生效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</si>
</sst>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_(* #,##0_);_(* \(#,##0\);_(* &quot;-&quot;_);_(@_)"/>
    <numFmt numFmtId="177" formatCode="0_ "/>
    <numFmt numFmtId="178" formatCode="0_);[Red]\(0\)"/>
    <numFmt numFmtId="179" formatCode="#,##0_ "/>
  </numFmts>
  <fonts count="3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b/>
      <sz val="1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新細明體"/>
      <family val="1"/>
      <charset val="136"/>
      <scheme val="minor"/>
    </font>
    <font>
      <b/>
      <sz val="12"/>
      <color rgb="FFFF0000"/>
      <name val="華康中特圓體(P)"/>
      <family val="2"/>
      <charset val="136"/>
    </font>
    <font>
      <sz val="9"/>
      <name val="新細明體"/>
      <family val="1"/>
      <charset val="136"/>
      <scheme val="minor"/>
    </font>
    <font>
      <b/>
      <sz val="12"/>
      <name val="Times New Roman"/>
      <family val="1"/>
    </font>
    <font>
      <b/>
      <sz val="12"/>
      <color theme="1"/>
      <name val="標楷體"/>
      <family val="4"/>
      <charset val="136"/>
    </font>
    <font>
      <b/>
      <u/>
      <sz val="11"/>
      <name val="標楷體"/>
      <family val="4"/>
      <charset val="136"/>
    </font>
    <font>
      <b/>
      <i/>
      <u/>
      <sz val="24"/>
      <color rgb="FFFF0000"/>
      <name val="華康勘亭流(P)"/>
      <family val="4"/>
      <charset val="136"/>
    </font>
    <font>
      <b/>
      <sz val="16"/>
      <color rgb="FFFF0000"/>
      <name val="華康中特圓體(P)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2"/>
      <color rgb="FFFF0000"/>
      <name val="標楷體"/>
      <family val="4"/>
      <charset val="136"/>
    </font>
    <font>
      <b/>
      <sz val="12"/>
      <name val="Showcard Gothic"/>
      <family val="5"/>
    </font>
    <font>
      <b/>
      <sz val="12"/>
      <color rgb="FFFF0000"/>
      <name val="Times New Roman"/>
      <family val="1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9"/>
      <color indexed="81"/>
      <name val="細明體"/>
      <family val="3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28"/>
      <color theme="1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n">
        <color indexed="64"/>
      </bottom>
      <diagonal/>
    </border>
    <border>
      <left style="thick">
        <color theme="8"/>
      </left>
      <right style="thick">
        <color theme="8"/>
      </right>
      <top style="thin">
        <color indexed="64"/>
      </top>
      <bottom style="thin">
        <color indexed="64"/>
      </bottom>
      <diagonal/>
    </border>
    <border>
      <left style="thick">
        <color theme="8"/>
      </left>
      <right style="thick">
        <color theme="8"/>
      </right>
      <top/>
      <bottom style="thin">
        <color indexed="64"/>
      </bottom>
      <diagonal/>
    </border>
    <border>
      <left style="thick">
        <color theme="8"/>
      </left>
      <right style="thick">
        <color theme="8"/>
      </right>
      <top/>
      <bottom style="thick">
        <color theme="8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theme="8"/>
      </left>
      <right style="thick">
        <color theme="8"/>
      </right>
      <top style="thin">
        <color indexed="64"/>
      </top>
      <bottom style="thick">
        <color theme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1" fillId="0" borderId="0"/>
    <xf numFmtId="0" fontId="8" fillId="0" borderId="0">
      <alignment vertical="center"/>
    </xf>
    <xf numFmtId="176" fontId="3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2" fillId="0" borderId="0" xfId="0" applyFont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5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vertical="center" wrapText="1"/>
    </xf>
    <xf numFmtId="0" fontId="14" fillId="0" borderId="4" xfId="0" applyFont="1" applyFill="1" applyBorder="1">
      <alignment vertical="center"/>
    </xf>
    <xf numFmtId="177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14" fillId="6" borderId="1" xfId="0" applyFont="1" applyFill="1" applyBorder="1" applyAlignment="1">
      <alignment horizontal="center" vertical="center"/>
    </xf>
    <xf numFmtId="9" fontId="14" fillId="6" borderId="1" xfId="5" applyFont="1" applyFill="1" applyBorder="1" applyAlignment="1">
      <alignment horizontal="center" vertical="center"/>
    </xf>
    <xf numFmtId="177" fontId="14" fillId="6" borderId="1" xfId="0" applyNumberFormat="1" applyFont="1" applyFill="1" applyBorder="1" applyAlignment="1">
      <alignment vertical="center" wrapText="1"/>
    </xf>
    <xf numFmtId="0" fontId="14" fillId="6" borderId="1" xfId="0" applyFont="1" applyFill="1" applyBorder="1">
      <alignment vertical="center"/>
    </xf>
    <xf numFmtId="0" fontId="14" fillId="8" borderId="1" xfId="0" applyFont="1" applyFill="1" applyBorder="1" applyAlignment="1">
      <alignment horizontal="center" vertical="center"/>
    </xf>
    <xf numFmtId="9" fontId="14" fillId="7" borderId="1" xfId="5" applyFont="1" applyFill="1" applyBorder="1" applyAlignment="1">
      <alignment horizontal="center" vertical="center"/>
    </xf>
    <xf numFmtId="177" fontId="14" fillId="7" borderId="1" xfId="0" applyNumberFormat="1" applyFont="1" applyFill="1" applyBorder="1" applyAlignment="1">
      <alignment vertical="center" wrapText="1"/>
    </xf>
    <xf numFmtId="0" fontId="14" fillId="7" borderId="1" xfId="0" applyFont="1" applyFill="1" applyBorder="1">
      <alignment vertical="center"/>
    </xf>
    <xf numFmtId="0" fontId="14" fillId="5" borderId="1" xfId="0" applyFont="1" applyFill="1" applyBorder="1" applyAlignment="1">
      <alignment horizontal="center" vertical="center"/>
    </xf>
    <xf numFmtId="9" fontId="14" fillId="5" borderId="1" xfId="5" applyFont="1" applyFill="1" applyBorder="1" applyAlignment="1">
      <alignment horizontal="center" vertical="center"/>
    </xf>
    <xf numFmtId="177" fontId="14" fillId="11" borderId="1" xfId="0" applyNumberFormat="1" applyFont="1" applyFill="1" applyBorder="1" applyAlignment="1">
      <alignment vertical="center" wrapText="1"/>
    </xf>
    <xf numFmtId="0" fontId="14" fillId="11" borderId="1" xfId="0" applyFont="1" applyFill="1" applyBorder="1">
      <alignment vertical="center"/>
    </xf>
    <xf numFmtId="0" fontId="9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right" vertical="center"/>
    </xf>
    <xf numFmtId="9" fontId="9" fillId="12" borderId="1" xfId="5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5" fillId="12" borderId="3" xfId="0" applyFont="1" applyFill="1" applyBorder="1">
      <alignment vertical="center"/>
    </xf>
    <xf numFmtId="0" fontId="15" fillId="0" borderId="3" xfId="0" applyFont="1" applyBorder="1">
      <alignment vertical="center"/>
    </xf>
    <xf numFmtId="0" fontId="15" fillId="7" borderId="3" xfId="0" applyFont="1" applyFill="1" applyBorder="1">
      <alignment vertical="center"/>
    </xf>
    <xf numFmtId="0" fontId="15" fillId="5" borderId="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/>
    </xf>
    <xf numFmtId="9" fontId="14" fillId="5" borderId="11" xfId="5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9" fillId="12" borderId="7" xfId="0" applyFont="1" applyFill="1" applyBorder="1" applyAlignment="1">
      <alignment horizontal="right" vertical="center"/>
    </xf>
    <xf numFmtId="178" fontId="9" fillId="4" borderId="7" xfId="0" applyNumberFormat="1" applyFont="1" applyFill="1" applyBorder="1" applyAlignment="1">
      <alignment horizontal="right" vertical="center"/>
    </xf>
    <xf numFmtId="178" fontId="9" fillId="6" borderId="7" xfId="0" applyNumberFormat="1" applyFont="1" applyFill="1" applyBorder="1" applyAlignment="1">
      <alignment horizontal="right" vertical="center"/>
    </xf>
    <xf numFmtId="178" fontId="9" fillId="8" borderId="7" xfId="0" applyNumberFormat="1" applyFont="1" applyFill="1" applyBorder="1" applyAlignment="1">
      <alignment horizontal="right" vertical="center"/>
    </xf>
    <xf numFmtId="178" fontId="9" fillId="5" borderId="7" xfId="0" applyNumberFormat="1" applyFont="1" applyFill="1" applyBorder="1" applyAlignment="1">
      <alignment horizontal="right" vertical="center"/>
    </xf>
    <xf numFmtId="178" fontId="9" fillId="5" borderId="10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right" vertical="center"/>
    </xf>
    <xf numFmtId="178" fontId="9" fillId="4" borderId="3" xfId="0" applyNumberFormat="1" applyFont="1" applyFill="1" applyBorder="1" applyAlignment="1">
      <alignment horizontal="right" vertical="center"/>
    </xf>
    <xf numFmtId="178" fontId="9" fillId="6" borderId="3" xfId="0" applyNumberFormat="1" applyFont="1" applyFill="1" applyBorder="1" applyAlignment="1">
      <alignment horizontal="right" vertical="center"/>
    </xf>
    <xf numFmtId="178" fontId="9" fillId="8" borderId="3" xfId="0" applyNumberFormat="1" applyFont="1" applyFill="1" applyBorder="1" applyAlignment="1">
      <alignment horizontal="right" vertical="center"/>
    </xf>
    <xf numFmtId="178" fontId="9" fillId="5" borderId="15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4" fillId="12" borderId="18" xfId="0" applyFont="1" applyFill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 wrapText="1"/>
    </xf>
    <xf numFmtId="178" fontId="9" fillId="6" borderId="18" xfId="0" applyNumberFormat="1" applyFont="1" applyFill="1" applyBorder="1" applyAlignment="1">
      <alignment horizontal="right" vertical="center"/>
    </xf>
    <xf numFmtId="178" fontId="9" fillId="6" borderId="19" xfId="0" applyNumberFormat="1" applyFont="1" applyFill="1" applyBorder="1" applyAlignment="1">
      <alignment horizontal="right" vertical="center" wrapText="1"/>
    </xf>
    <xf numFmtId="178" fontId="9" fillId="8" borderId="18" xfId="0" applyNumberFormat="1" applyFont="1" applyFill="1" applyBorder="1" applyAlignment="1">
      <alignment horizontal="right" vertical="center" wrapText="1"/>
    </xf>
    <xf numFmtId="178" fontId="9" fillId="8" borderId="21" xfId="0" applyNumberFormat="1" applyFont="1" applyFill="1" applyBorder="1" applyAlignment="1">
      <alignment horizontal="right" vertical="center" wrapText="1"/>
    </xf>
    <xf numFmtId="178" fontId="9" fillId="5" borderId="18" xfId="0" applyNumberFormat="1" applyFont="1" applyFill="1" applyBorder="1" applyAlignment="1">
      <alignment horizontal="right" vertical="center"/>
    </xf>
    <xf numFmtId="178" fontId="9" fillId="5" borderId="19" xfId="0" applyNumberFormat="1" applyFont="1" applyFill="1" applyBorder="1" applyAlignment="1">
      <alignment horizontal="right" vertical="center"/>
    </xf>
    <xf numFmtId="178" fontId="9" fillId="5" borderId="22" xfId="0" applyNumberFormat="1" applyFont="1" applyFill="1" applyBorder="1" applyAlignment="1">
      <alignment horizontal="right" vertical="center"/>
    </xf>
    <xf numFmtId="178" fontId="9" fillId="5" borderId="23" xfId="0" applyNumberFormat="1" applyFont="1" applyFill="1" applyBorder="1" applyAlignment="1">
      <alignment horizontal="righ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right" vertical="center"/>
    </xf>
    <xf numFmtId="0" fontId="14" fillId="0" borderId="20" xfId="0" applyFont="1" applyFill="1" applyBorder="1">
      <alignment vertical="center"/>
    </xf>
    <xf numFmtId="0" fontId="14" fillId="0" borderId="19" xfId="0" applyFont="1" applyFill="1" applyBorder="1">
      <alignment vertical="center"/>
    </xf>
    <xf numFmtId="0" fontId="14" fillId="6" borderId="19" xfId="0" applyFont="1" applyFill="1" applyBorder="1">
      <alignment vertical="center"/>
    </xf>
    <xf numFmtId="0" fontId="14" fillId="7" borderId="19" xfId="0" applyFont="1" applyFill="1" applyBorder="1">
      <alignment vertical="center"/>
    </xf>
    <xf numFmtId="0" fontId="14" fillId="11" borderId="19" xfId="0" applyFont="1" applyFill="1" applyBorder="1">
      <alignment vertical="center"/>
    </xf>
    <xf numFmtId="177" fontId="14" fillId="11" borderId="25" xfId="0" applyNumberFormat="1" applyFont="1" applyFill="1" applyBorder="1" applyAlignment="1">
      <alignment vertical="center" wrapText="1"/>
    </xf>
    <xf numFmtId="0" fontId="14" fillId="11" borderId="25" xfId="0" applyFont="1" applyFill="1" applyBorder="1">
      <alignment vertical="center"/>
    </xf>
    <xf numFmtId="0" fontId="14" fillId="11" borderId="23" xfId="0" applyFont="1" applyFill="1" applyBorder="1">
      <alignment vertical="center"/>
    </xf>
    <xf numFmtId="0" fontId="11" fillId="0" borderId="3" xfId="0" applyFont="1" applyBorder="1">
      <alignment vertical="center"/>
    </xf>
    <xf numFmtId="0" fontId="11" fillId="0" borderId="0" xfId="0" applyFont="1">
      <alignment vertical="center"/>
    </xf>
    <xf numFmtId="0" fontId="9" fillId="1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7" borderId="29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9" fontId="9" fillId="12" borderId="3" xfId="5" applyFont="1" applyFill="1" applyBorder="1" applyAlignment="1">
      <alignment horizontal="center" vertical="center"/>
    </xf>
    <xf numFmtId="9" fontId="14" fillId="0" borderId="3" xfId="5" applyFont="1" applyFill="1" applyBorder="1" applyAlignment="1">
      <alignment horizontal="center" vertical="center"/>
    </xf>
    <xf numFmtId="9" fontId="14" fillId="6" borderId="3" xfId="5" applyFont="1" applyFill="1" applyBorder="1" applyAlignment="1">
      <alignment horizontal="center" vertical="center"/>
    </xf>
    <xf numFmtId="9" fontId="14" fillId="7" borderId="3" xfId="5" applyFont="1" applyFill="1" applyBorder="1" applyAlignment="1">
      <alignment horizontal="center" vertical="center"/>
    </xf>
    <xf numFmtId="9" fontId="14" fillId="5" borderId="3" xfId="5" applyFont="1" applyFill="1" applyBorder="1" applyAlignment="1">
      <alignment horizontal="center" vertical="center"/>
    </xf>
    <xf numFmtId="9" fontId="14" fillId="5" borderId="15" xfId="5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right" vertical="center"/>
    </xf>
    <xf numFmtId="177" fontId="14" fillId="0" borderId="6" xfId="0" applyNumberFormat="1" applyFont="1" applyFill="1" applyBorder="1" applyAlignment="1">
      <alignment vertical="center" wrapText="1"/>
    </xf>
    <xf numFmtId="177" fontId="14" fillId="0" borderId="2" xfId="0" applyNumberFormat="1" applyFont="1" applyFill="1" applyBorder="1" applyAlignment="1">
      <alignment vertical="center" wrapText="1"/>
    </xf>
    <xf numFmtId="177" fontId="14" fillId="6" borderId="2" xfId="0" applyNumberFormat="1" applyFont="1" applyFill="1" applyBorder="1" applyAlignment="1">
      <alignment vertical="center" wrapText="1"/>
    </xf>
    <xf numFmtId="177" fontId="14" fillId="7" borderId="2" xfId="0" applyNumberFormat="1" applyFont="1" applyFill="1" applyBorder="1" applyAlignment="1">
      <alignment vertical="center" wrapText="1"/>
    </xf>
    <xf numFmtId="177" fontId="14" fillId="11" borderId="2" xfId="0" applyNumberFormat="1" applyFont="1" applyFill="1" applyBorder="1" applyAlignment="1">
      <alignment vertical="center" wrapText="1"/>
    </xf>
    <xf numFmtId="177" fontId="14" fillId="11" borderId="32" xfId="0" applyNumberFormat="1" applyFont="1" applyFill="1" applyBorder="1" applyAlignment="1">
      <alignment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178" fontId="9" fillId="5" borderId="34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right" vertical="center"/>
    </xf>
    <xf numFmtId="178" fontId="9" fillId="4" borderId="5" xfId="0" applyNumberFormat="1" applyFont="1" applyFill="1" applyBorder="1" applyAlignment="1">
      <alignment horizontal="right" vertical="center"/>
    </xf>
    <xf numFmtId="178" fontId="9" fillId="6" borderId="5" xfId="0" applyNumberFormat="1" applyFont="1" applyFill="1" applyBorder="1" applyAlignment="1">
      <alignment horizontal="right" vertical="center"/>
    </xf>
    <xf numFmtId="178" fontId="9" fillId="8" borderId="5" xfId="0" applyNumberFormat="1" applyFont="1" applyFill="1" applyBorder="1" applyAlignment="1">
      <alignment horizontal="right" vertical="center"/>
    </xf>
    <xf numFmtId="178" fontId="9" fillId="5" borderId="5" xfId="0" applyNumberFormat="1" applyFont="1" applyFill="1" applyBorder="1" applyAlignment="1">
      <alignment horizontal="right" vertical="center"/>
    </xf>
    <xf numFmtId="178" fontId="9" fillId="5" borderId="14" xfId="0" applyNumberFormat="1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right" vertical="center"/>
    </xf>
    <xf numFmtId="178" fontId="9" fillId="4" borderId="28" xfId="0" applyNumberFormat="1" applyFont="1" applyFill="1" applyBorder="1" applyAlignment="1">
      <alignment horizontal="right" vertical="center"/>
    </xf>
    <xf numFmtId="178" fontId="9" fillId="6" borderId="28" xfId="0" applyNumberFormat="1" applyFont="1" applyFill="1" applyBorder="1" applyAlignment="1">
      <alignment horizontal="right" vertical="center"/>
    </xf>
    <xf numFmtId="178" fontId="9" fillId="8" borderId="28" xfId="0" applyNumberFormat="1" applyFont="1" applyFill="1" applyBorder="1" applyAlignment="1">
      <alignment horizontal="right" vertical="center"/>
    </xf>
    <xf numFmtId="178" fontId="9" fillId="5" borderId="28" xfId="0" applyNumberFormat="1" applyFont="1" applyFill="1" applyBorder="1" applyAlignment="1">
      <alignment horizontal="right" vertical="center"/>
    </xf>
    <xf numFmtId="178" fontId="9" fillId="5" borderId="33" xfId="0" applyNumberFormat="1" applyFont="1" applyFill="1" applyBorder="1" applyAlignment="1">
      <alignment horizontal="right" vertical="center"/>
    </xf>
    <xf numFmtId="0" fontId="15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9" fontId="14" fillId="0" borderId="0" xfId="5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177" fontId="14" fillId="0" borderId="0" xfId="0" applyNumberFormat="1" applyFont="1" applyFill="1" applyBorder="1" applyAlignment="1">
      <alignment vertical="center" wrapText="1"/>
    </xf>
    <xf numFmtId="178" fontId="9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7" fillId="0" borderId="0" xfId="0" applyFont="1">
      <alignment vertical="center"/>
    </xf>
    <xf numFmtId="0" fontId="22" fillId="6" borderId="3" xfId="0" applyFont="1" applyFill="1" applyBorder="1">
      <alignment vertical="center"/>
    </xf>
    <xf numFmtId="0" fontId="22" fillId="5" borderId="3" xfId="0" applyFont="1" applyFill="1" applyBorder="1" applyAlignment="1">
      <alignment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3" fillId="5" borderId="33" xfId="0" applyFont="1" applyFill="1" applyBorder="1" applyAlignment="1">
      <alignment horizontal="center" vertical="center" wrapText="1"/>
    </xf>
    <xf numFmtId="3" fontId="10" fillId="0" borderId="1" xfId="0" applyNumberFormat="1" applyFont="1" applyBorder="1">
      <alignment vertical="center"/>
    </xf>
    <xf numFmtId="3" fontId="24" fillId="0" borderId="1" xfId="0" applyNumberFormat="1" applyFont="1" applyBorder="1">
      <alignment vertical="center"/>
    </xf>
    <xf numFmtId="3" fontId="9" fillId="0" borderId="1" xfId="0" applyNumberFormat="1" applyFont="1" applyBorder="1">
      <alignment vertical="center"/>
    </xf>
    <xf numFmtId="0" fontId="11" fillId="4" borderId="0" xfId="0" applyFont="1" applyFill="1" applyAlignment="1"/>
    <xf numFmtId="0" fontId="25" fillId="4" borderId="0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/>
    </xf>
    <xf numFmtId="0" fontId="26" fillId="4" borderId="0" xfId="0" applyFont="1" applyFill="1" applyBorder="1" applyAlignment="1">
      <alignment horizontal="right"/>
    </xf>
    <xf numFmtId="0" fontId="26" fillId="4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/>
    </xf>
    <xf numFmtId="41" fontId="8" fillId="4" borderId="43" xfId="6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27" fillId="4" borderId="4" xfId="0" applyFont="1" applyFill="1" applyBorder="1" applyAlignment="1">
      <alignment horizontal="center"/>
    </xf>
    <xf numFmtId="0" fontId="27" fillId="4" borderId="42" xfId="0" applyFont="1" applyFill="1" applyBorder="1" applyAlignment="1">
      <alignment horizontal="center"/>
    </xf>
    <xf numFmtId="0" fontId="11" fillId="4" borderId="44" xfId="0" applyFont="1" applyFill="1" applyBorder="1" applyAlignment="1">
      <alignment horizontal="center"/>
    </xf>
    <xf numFmtId="41" fontId="11" fillId="4" borderId="0" xfId="6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0" fontId="11" fillId="4" borderId="46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27" fillId="4" borderId="47" xfId="0" applyFont="1" applyFill="1" applyBorder="1" applyAlignment="1">
      <alignment horizontal="center"/>
    </xf>
    <xf numFmtId="0" fontId="27" fillId="4" borderId="48" xfId="0" applyFont="1" applyFill="1" applyBorder="1" applyAlignment="1">
      <alignment horizontal="center"/>
    </xf>
    <xf numFmtId="0" fontId="11" fillId="4" borderId="47" xfId="0" applyFont="1" applyFill="1" applyBorder="1" applyAlignment="1">
      <alignment horizontal="center"/>
    </xf>
    <xf numFmtId="41" fontId="11" fillId="4" borderId="43" xfId="6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49" xfId="0" applyFont="1" applyFill="1" applyBorder="1" applyAlignment="1">
      <alignment horizontal="center"/>
    </xf>
    <xf numFmtId="0" fontId="27" fillId="4" borderId="45" xfId="0" applyFont="1" applyFill="1" applyBorder="1" applyAlignment="1">
      <alignment horizontal="center"/>
    </xf>
    <xf numFmtId="0" fontId="27" fillId="4" borderId="50" xfId="0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/>
    </xf>
    <xf numFmtId="0" fontId="11" fillId="4" borderId="52" xfId="0" applyFont="1" applyFill="1" applyBorder="1" applyAlignment="1">
      <alignment horizontal="center"/>
    </xf>
    <xf numFmtId="0" fontId="11" fillId="4" borderId="43" xfId="0" applyFont="1" applyFill="1" applyBorder="1" applyAlignment="1">
      <alignment horizontal="center"/>
    </xf>
    <xf numFmtId="41" fontId="11" fillId="4" borderId="52" xfId="6" applyFont="1" applyFill="1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41" fontId="11" fillId="4" borderId="54" xfId="6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27" fillId="4" borderId="55" xfId="0" applyFont="1" applyFill="1" applyBorder="1" applyAlignment="1">
      <alignment horizontal="center"/>
    </xf>
    <xf numFmtId="0" fontId="27" fillId="4" borderId="58" xfId="0" applyFont="1" applyFill="1" applyBorder="1" applyAlignment="1">
      <alignment horizontal="center"/>
    </xf>
    <xf numFmtId="0" fontId="28" fillId="4" borderId="0" xfId="0" applyFont="1" applyFill="1" applyAlignment="1"/>
    <xf numFmtId="0" fontId="11" fillId="0" borderId="0" xfId="0" applyFont="1" applyAlignment="1">
      <alignment horizontal="right"/>
    </xf>
    <xf numFmtId="1" fontId="14" fillId="12" borderId="19" xfId="0" applyNumberFormat="1" applyFont="1" applyFill="1" applyBorder="1" applyAlignment="1">
      <alignment horizontal="right" vertical="center" wrapText="1"/>
    </xf>
    <xf numFmtId="0" fontId="30" fillId="0" borderId="39" xfId="0" applyFont="1" applyBorder="1" applyAlignment="1">
      <alignment vertical="center"/>
    </xf>
    <xf numFmtId="0" fontId="30" fillId="0" borderId="4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64" xfId="0" applyFont="1" applyBorder="1" applyAlignment="1">
      <alignment horizontal="center" vertical="center" shrinkToFit="1"/>
    </xf>
    <xf numFmtId="0" fontId="30" fillId="0" borderId="65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179" fontId="31" fillId="0" borderId="64" xfId="0" applyNumberFormat="1" applyFont="1" applyBorder="1" applyAlignment="1">
      <alignment horizontal="center"/>
    </xf>
    <xf numFmtId="179" fontId="30" fillId="0" borderId="65" xfId="0" applyNumberFormat="1" applyFont="1" applyBorder="1" applyAlignment="1">
      <alignment horizontal="center"/>
    </xf>
    <xf numFmtId="179" fontId="30" fillId="0" borderId="1" xfId="0" applyNumberFormat="1" applyFont="1" applyBorder="1" applyAlignment="1">
      <alignment horizontal="center"/>
    </xf>
    <xf numFmtId="179" fontId="31" fillId="0" borderId="65" xfId="0" applyNumberFormat="1" applyFont="1" applyBorder="1" applyAlignment="1">
      <alignment horizontal="center"/>
    </xf>
    <xf numFmtId="179" fontId="30" fillId="0" borderId="5" xfId="0" applyNumberFormat="1" applyFont="1" applyBorder="1" applyAlignment="1">
      <alignment horizontal="center"/>
    </xf>
    <xf numFmtId="179" fontId="30" fillId="0" borderId="67" xfId="0" applyNumberFormat="1" applyFont="1" applyBorder="1" applyAlignment="1">
      <alignment horizontal="center"/>
    </xf>
    <xf numFmtId="179" fontId="30" fillId="0" borderId="68" xfId="0" applyNumberFormat="1" applyFont="1" applyBorder="1" applyAlignment="1">
      <alignment horizontal="center"/>
    </xf>
    <xf numFmtId="179" fontId="30" fillId="0" borderId="0" xfId="0" applyNumberFormat="1" applyFont="1" applyAlignment="1">
      <alignment horizontal="center"/>
    </xf>
    <xf numFmtId="179" fontId="30" fillId="0" borderId="69" xfId="0" applyNumberFormat="1" applyFont="1" applyBorder="1" applyAlignment="1">
      <alignment horizontal="center"/>
    </xf>
    <xf numFmtId="179" fontId="31" fillId="0" borderId="70" xfId="0" applyNumberFormat="1" applyFont="1" applyBorder="1" applyAlignment="1">
      <alignment horizontal="center"/>
    </xf>
    <xf numFmtId="179" fontId="30" fillId="0" borderId="71" xfId="0" applyNumberFormat="1" applyFont="1" applyBorder="1" applyAlignment="1">
      <alignment horizontal="center"/>
    </xf>
    <xf numFmtId="179" fontId="30" fillId="0" borderId="72" xfId="0" applyNumberFormat="1" applyFont="1" applyBorder="1" applyAlignment="1">
      <alignment horizontal="center"/>
    </xf>
    <xf numFmtId="179" fontId="30" fillId="0" borderId="73" xfId="0" applyNumberFormat="1" applyFont="1" applyBorder="1" applyAlignment="1">
      <alignment horizontal="center"/>
    </xf>
    <xf numFmtId="179" fontId="30" fillId="0" borderId="74" xfId="0" applyNumberFormat="1" applyFont="1" applyBorder="1" applyAlignment="1">
      <alignment horizontal="center"/>
    </xf>
    <xf numFmtId="179" fontId="30" fillId="0" borderId="75" xfId="0" applyNumberFormat="1" applyFont="1" applyBorder="1" applyAlignment="1">
      <alignment horizontal="center"/>
    </xf>
    <xf numFmtId="0" fontId="17" fillId="13" borderId="0" xfId="0" applyFont="1" applyFill="1" applyAlignment="1">
      <alignment horizontal="left" vertical="center" wrapText="1"/>
    </xf>
    <xf numFmtId="0" fontId="18" fillId="14" borderId="0" xfId="0" applyFont="1" applyFill="1" applyAlignment="1">
      <alignment horizontal="left" vertical="center" wrapText="1"/>
    </xf>
    <xf numFmtId="0" fontId="18" fillId="14" borderId="0" xfId="0" applyFont="1" applyFill="1" applyAlignment="1">
      <alignment horizontal="left" vertical="center"/>
    </xf>
    <xf numFmtId="0" fontId="0" fillId="9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6" fillId="4" borderId="35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26" fillId="4" borderId="36" xfId="0" applyFont="1" applyFill="1" applyBorder="1" applyAlignment="1">
      <alignment horizontal="center" vertical="center"/>
    </xf>
    <xf numFmtId="0" fontId="0" fillId="0" borderId="4" xfId="0" applyBorder="1" applyAlignment="1"/>
    <xf numFmtId="0" fontId="26" fillId="4" borderId="37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4" borderId="3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40" xfId="0" applyFont="1" applyFill="1" applyBorder="1" applyAlignment="1">
      <alignment vertical="center" wrapText="1"/>
    </xf>
    <xf numFmtId="0" fontId="11" fillId="4" borderId="42" xfId="0" applyFont="1" applyFill="1" applyBorder="1" applyAlignment="1">
      <alignment vertical="center" wrapText="1"/>
    </xf>
  </cellXfs>
  <cellStyles count="7">
    <cellStyle name="一般" xfId="0" builtinId="0"/>
    <cellStyle name="一般 2" xfId="1"/>
    <cellStyle name="一般 5" xfId="2"/>
    <cellStyle name="一般 6" xfId="3"/>
    <cellStyle name="千分位[0]" xfId="6" builtinId="6"/>
    <cellStyle name="千分位[0] 2" xfId="4"/>
    <cellStyle name="百分比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434340</xdr:colOff>
          <xdr:row>3</xdr:row>
          <xdr:rowOff>30480</xdr:rowOff>
        </xdr:from>
        <xdr:to>
          <xdr:col>11</xdr:col>
          <xdr:colOff>571500</xdr:colOff>
          <xdr:row>48</xdr:row>
          <xdr:rowOff>167640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"/>
  <sheetViews>
    <sheetView tabSelected="1" zoomScaleNormal="100" workbookViewId="0">
      <selection activeCell="I2" sqref="I2"/>
    </sheetView>
  </sheetViews>
  <sheetFormatPr defaultRowHeight="16.2"/>
  <cols>
    <col min="1" max="1" width="38.6640625" customWidth="1"/>
    <col min="8" max="8" width="7.109375" customWidth="1"/>
    <col min="9" max="9" width="12.5546875" customWidth="1"/>
    <col min="12" max="12" width="2.21875" customWidth="1"/>
    <col min="13" max="13" width="8.33203125" customWidth="1"/>
    <col min="14" max="14" width="11.21875" customWidth="1"/>
    <col min="15" max="16" width="8.33203125" customWidth="1"/>
    <col min="17" max="17" width="11.21875" customWidth="1"/>
    <col min="18" max="18" width="15.6640625" customWidth="1"/>
  </cols>
  <sheetData>
    <row r="1" spans="1:18" s="72" customFormat="1" ht="33" thickTop="1">
      <c r="A1" s="71"/>
      <c r="B1" s="79" t="s">
        <v>8</v>
      </c>
      <c r="C1" s="33" t="s">
        <v>14</v>
      </c>
      <c r="D1" s="29" t="s">
        <v>15</v>
      </c>
      <c r="E1" s="30" t="s">
        <v>16</v>
      </c>
      <c r="F1" s="42" t="s">
        <v>17</v>
      </c>
      <c r="G1" s="79" t="s">
        <v>0</v>
      </c>
      <c r="H1" s="92" t="s">
        <v>1</v>
      </c>
      <c r="I1" s="61" t="s">
        <v>20</v>
      </c>
      <c r="J1" s="61" t="s">
        <v>22</v>
      </c>
      <c r="K1" s="49" t="s">
        <v>21</v>
      </c>
      <c r="L1" s="34"/>
      <c r="M1" s="24" t="s">
        <v>6</v>
      </c>
      <c r="N1" s="42" t="s">
        <v>41</v>
      </c>
      <c r="O1" s="111" t="s">
        <v>10</v>
      </c>
      <c r="P1" s="104" t="s">
        <v>11</v>
      </c>
      <c r="Q1" s="48" t="s">
        <v>9</v>
      </c>
      <c r="R1" s="49" t="s">
        <v>4</v>
      </c>
    </row>
    <row r="2" spans="1:18" ht="21.6" customHeight="1">
      <c r="A2" s="25" t="s">
        <v>7</v>
      </c>
      <c r="B2" s="80">
        <v>6320</v>
      </c>
      <c r="C2" s="73">
        <f>VLOOKUP(B2,級距!A1:B29,2,1)</f>
        <v>11100</v>
      </c>
      <c r="D2" s="20">
        <f>VLOOKUP(B2,級距!E1:F63,2,1)</f>
        <v>7500</v>
      </c>
      <c r="E2" s="22">
        <v>0.06</v>
      </c>
      <c r="F2" s="86">
        <v>0</v>
      </c>
      <c r="G2" s="80">
        <v>30</v>
      </c>
      <c r="H2" s="93">
        <f>ROUND(C2*G2/30*10%*20/100,0)+ROUND(C2*G2/30*1%*20/100,0)</f>
        <v>244</v>
      </c>
      <c r="I2" s="21">
        <f>ROUND(C2*G2/30*10%*70/100,0)+ROUND(C2*G2/30*1%*70/100,0)+ROUND(C2*0.1%*G2/30,0)</f>
        <v>866</v>
      </c>
      <c r="J2" s="21">
        <f t="shared" ref="J2:J9" si="0">ROUND(D2*E2*G2/30,0)</f>
        <v>450</v>
      </c>
      <c r="K2" s="62">
        <f t="shared" ref="K2:K9" si="1">ROUND(D2*F2*G2/30,0)</f>
        <v>0</v>
      </c>
      <c r="L2" s="35"/>
      <c r="M2" s="36">
        <v>0</v>
      </c>
      <c r="N2" s="43">
        <v>0</v>
      </c>
      <c r="O2" s="112">
        <v>0</v>
      </c>
      <c r="P2" s="105">
        <v>0</v>
      </c>
      <c r="Q2" s="50">
        <v>0</v>
      </c>
      <c r="R2" s="175">
        <f>B2*0.0191</f>
        <v>120.71199999999999</v>
      </c>
    </row>
    <row r="3" spans="1:18" ht="21.6" customHeight="1">
      <c r="A3" s="26" t="s">
        <v>13</v>
      </c>
      <c r="B3" s="81">
        <v>56000</v>
      </c>
      <c r="C3" s="74">
        <f>VLOOKUP(B3,級距!A2:B29,2,1)</f>
        <v>45800</v>
      </c>
      <c r="D3" s="2">
        <f>VLOOKUP(B3,級距!E2:F63,2,1)</f>
        <v>57800</v>
      </c>
      <c r="E3" s="3">
        <v>0.06</v>
      </c>
      <c r="F3" s="87">
        <v>0</v>
      </c>
      <c r="G3" s="100">
        <v>30</v>
      </c>
      <c r="H3" s="94">
        <f>ROUND(C3*G3/30*0.1*20/100,0)+ROUND(C3*G3/30*0.01*20/100,0)</f>
        <v>1008</v>
      </c>
      <c r="I3" s="4">
        <f>ROUND(C3*G3/30*10%*70/100,0)+ROUND(C3*G3/30*1%*70/100,0)+ROUND(C3*0.1%*G3/30,0)</f>
        <v>3573</v>
      </c>
      <c r="J3" s="5">
        <f t="shared" si="0"/>
        <v>3468</v>
      </c>
      <c r="K3" s="63">
        <f t="shared" si="1"/>
        <v>0</v>
      </c>
      <c r="L3" s="23"/>
      <c r="M3" s="37">
        <f>VLOOKUP(B3,級距!C2:D52,2,1)</f>
        <v>57800</v>
      </c>
      <c r="N3" s="44">
        <f>+ROUND($M3*0.0469*0.3,0)</f>
        <v>813</v>
      </c>
      <c r="O3" s="113">
        <v>0</v>
      </c>
      <c r="P3" s="106">
        <v>0</v>
      </c>
      <c r="Q3" s="51">
        <f>+ROUND($N3*(O3-P3+1),0)</f>
        <v>813</v>
      </c>
      <c r="R3" s="52">
        <f>ROUND(($M3*0.0469*0.6*1.58),0)</f>
        <v>2570</v>
      </c>
    </row>
    <row r="4" spans="1:18" ht="21.6" customHeight="1">
      <c r="A4" s="26" t="s">
        <v>12</v>
      </c>
      <c r="B4" s="81">
        <v>56000</v>
      </c>
      <c r="C4" s="74">
        <f>VLOOKUP(B4,級距!A2:B31,2,1)</f>
        <v>45800</v>
      </c>
      <c r="D4" s="2">
        <f>VLOOKUP(B4,級距!E2:F63,2,1)</f>
        <v>57800</v>
      </c>
      <c r="E4" s="3">
        <v>0.06</v>
      </c>
      <c r="F4" s="87">
        <v>0</v>
      </c>
      <c r="G4" s="100">
        <v>30</v>
      </c>
      <c r="H4" s="95">
        <f>ROUND(C4*G4/30*0.1*20/100,0)+ROUND(C4*G4/30*0.01*20/100,0)</f>
        <v>1008</v>
      </c>
      <c r="I4" s="6">
        <f>ROUND(C4*G4/30*10%*70/100,0)+ROUND(C4*G4/30*1%*70/100,0)+ROUND(C4*0.1%*G4/30,0)</f>
        <v>3573</v>
      </c>
      <c r="J4" s="7">
        <f t="shared" si="0"/>
        <v>3468</v>
      </c>
      <c r="K4" s="64">
        <f t="shared" si="1"/>
        <v>0</v>
      </c>
      <c r="L4" s="23"/>
      <c r="M4" s="37">
        <f>VLOOKUP(B4,級距!C2:D52,2,1)</f>
        <v>57800</v>
      </c>
      <c r="N4" s="44">
        <f>+ROUND($M4*0.0469*0.3,0)</f>
        <v>813</v>
      </c>
      <c r="O4" s="113">
        <v>1</v>
      </c>
      <c r="P4" s="106">
        <v>0</v>
      </c>
      <c r="Q4" s="51">
        <f>+ROUND($N4*(O4-P4+1),0)</f>
        <v>1626</v>
      </c>
      <c r="R4" s="52">
        <f>ROUND(($M4*0.0469*0.6*1.58),0)</f>
        <v>2570</v>
      </c>
    </row>
    <row r="5" spans="1:18" ht="21.6" customHeight="1">
      <c r="A5" s="127" t="s">
        <v>40</v>
      </c>
      <c r="B5" s="82">
        <v>9999</v>
      </c>
      <c r="C5" s="75">
        <f>VLOOKUP(B5,級距!A2:B29,2,1)</f>
        <v>11100</v>
      </c>
      <c r="D5" s="8">
        <f>VLOOKUP(B5,級距!E2:F63,2,1)</f>
        <v>11100</v>
      </c>
      <c r="E5" s="9">
        <v>0.06</v>
      </c>
      <c r="F5" s="88">
        <v>0</v>
      </c>
      <c r="G5" s="129">
        <v>1</v>
      </c>
      <c r="H5" s="96">
        <f>ROUND(C5*G5/30*0.1*20/100,0)+ROUND(C5*G5/30*0.01*20/100,0)</f>
        <v>8</v>
      </c>
      <c r="I5" s="10">
        <v>30</v>
      </c>
      <c r="J5" s="11">
        <f t="shared" si="0"/>
        <v>22</v>
      </c>
      <c r="K5" s="65">
        <f t="shared" si="1"/>
        <v>0</v>
      </c>
      <c r="L5" s="23"/>
      <c r="M5" s="38">
        <v>0</v>
      </c>
      <c r="N5" s="45">
        <v>0</v>
      </c>
      <c r="O5" s="114">
        <v>0</v>
      </c>
      <c r="P5" s="107">
        <v>0</v>
      </c>
      <c r="Q5" s="53">
        <v>0</v>
      </c>
      <c r="R5" s="54">
        <f>B5*0.0191</f>
        <v>190.98089999999999</v>
      </c>
    </row>
    <row r="6" spans="1:18" ht="21.6" customHeight="1">
      <c r="A6" s="27" t="s">
        <v>5</v>
      </c>
      <c r="B6" s="83">
        <v>33137</v>
      </c>
      <c r="C6" s="76">
        <f>VLOOKUP(B6,級距!A2:B29,2,1)</f>
        <v>33300</v>
      </c>
      <c r="D6" s="12">
        <f>VLOOKUP(B6,級距!E2:F63,2,1)</f>
        <v>33300</v>
      </c>
      <c r="E6" s="13">
        <v>0.06</v>
      </c>
      <c r="F6" s="89">
        <v>0.06</v>
      </c>
      <c r="G6" s="101">
        <v>30</v>
      </c>
      <c r="H6" s="97">
        <f>ROUND(C6*G6/30*0.1*20/100,0)+ROUND(C6*G6/30*0.01*20/100,0)</f>
        <v>733</v>
      </c>
      <c r="I6" s="14">
        <f>ROUND(C6*G6/30*0.1*70/100,0)+ROUND(C6*G6/30*0.01*70/100,0)</f>
        <v>2564</v>
      </c>
      <c r="J6" s="15">
        <f t="shared" si="0"/>
        <v>1998</v>
      </c>
      <c r="K6" s="66">
        <f t="shared" si="1"/>
        <v>1998</v>
      </c>
      <c r="L6" s="23"/>
      <c r="M6" s="39">
        <f>VLOOKUP(B6,級距!C2:D52,2,1)</f>
        <v>33300</v>
      </c>
      <c r="N6" s="46">
        <f>+ROUND($M6*0.0469*0.3,0)</f>
        <v>469</v>
      </c>
      <c r="O6" s="115">
        <v>2</v>
      </c>
      <c r="P6" s="108">
        <v>0</v>
      </c>
      <c r="Q6" s="55">
        <f>+ROUND($N6*(O6-P6+1),0)</f>
        <v>1407</v>
      </c>
      <c r="R6" s="56">
        <f>ROUND(($M6*0.0469*0.6*1.58),0)</f>
        <v>1481</v>
      </c>
    </row>
    <row r="7" spans="1:18" ht="21.6" customHeight="1">
      <c r="A7" s="28" t="s">
        <v>23</v>
      </c>
      <c r="B7" s="84">
        <v>32471</v>
      </c>
      <c r="C7" s="77">
        <f>VLOOKUP(B7,級距!A2:B29,2,1)</f>
        <v>33300</v>
      </c>
      <c r="D7" s="16">
        <f>VLOOKUP(B7,級距!E2:F63,2,1)</f>
        <v>33300</v>
      </c>
      <c r="E7" s="17">
        <v>0</v>
      </c>
      <c r="F7" s="90">
        <v>0</v>
      </c>
      <c r="G7" s="102">
        <v>30</v>
      </c>
      <c r="H7" s="98">
        <f>ROUND(C7*G7/30*0.1*20/100,0)</f>
        <v>666</v>
      </c>
      <c r="I7" s="18">
        <f>ROUND(C7*G7/30*0.095*70/100,0)</f>
        <v>2214</v>
      </c>
      <c r="J7" s="19">
        <f t="shared" si="0"/>
        <v>0</v>
      </c>
      <c r="K7" s="67">
        <f t="shared" si="1"/>
        <v>0</v>
      </c>
      <c r="L7" s="23"/>
      <c r="M7" s="40">
        <f>VLOOKUP(B7,級距!C2:D52,2,1)</f>
        <v>33300</v>
      </c>
      <c r="N7" s="103">
        <f t="shared" ref="N7:N8" si="2">+ROUND($M7*0.0469*0.3,0)</f>
        <v>469</v>
      </c>
      <c r="O7" s="116">
        <v>0</v>
      </c>
      <c r="P7" s="109">
        <v>0</v>
      </c>
      <c r="Q7" s="57">
        <f t="shared" ref="Q7:Q8" si="3">+ROUND($N7*(O7-P7+1),0)</f>
        <v>469</v>
      </c>
      <c r="R7" s="58">
        <f>ROUND(($M7*0.0469*0.6*1.58),0)</f>
        <v>1481</v>
      </c>
    </row>
    <row r="8" spans="1:18" ht="21.6" customHeight="1">
      <c r="A8" s="28" t="s">
        <v>24</v>
      </c>
      <c r="B8" s="84">
        <v>21601</v>
      </c>
      <c r="C8" s="77">
        <f>VLOOKUP(B8,級距!A3:B31,2,1)</f>
        <v>22000</v>
      </c>
      <c r="D8" s="16">
        <f>VLOOKUP(B8,級距!E3:F64,2,1)</f>
        <v>22000</v>
      </c>
      <c r="E8" s="17">
        <v>0</v>
      </c>
      <c r="F8" s="90">
        <v>0</v>
      </c>
      <c r="G8" s="102">
        <v>30</v>
      </c>
      <c r="H8" s="98">
        <f>ROUND(C8*G8/30*0.095*20/100,0)</f>
        <v>418</v>
      </c>
      <c r="I8" s="18">
        <f>ROUND(C8*G8/30*0.1*70/100,0)</f>
        <v>1540</v>
      </c>
      <c r="J8" s="19">
        <f t="shared" si="0"/>
        <v>0</v>
      </c>
      <c r="K8" s="67">
        <f t="shared" si="1"/>
        <v>0</v>
      </c>
      <c r="L8" s="23"/>
      <c r="M8" s="40">
        <f>VLOOKUP(B8,級距!C2:D52,2,1)</f>
        <v>23800</v>
      </c>
      <c r="N8" s="103">
        <f t="shared" si="2"/>
        <v>335</v>
      </c>
      <c r="O8" s="116">
        <v>1</v>
      </c>
      <c r="P8" s="109">
        <v>0</v>
      </c>
      <c r="Q8" s="57">
        <f t="shared" si="3"/>
        <v>670</v>
      </c>
      <c r="R8" s="58">
        <f>ROUND(($M8*0.0469*0.6*1.58),0)</f>
        <v>1058</v>
      </c>
    </row>
    <row r="9" spans="1:18" ht="33" thickBot="1">
      <c r="A9" s="128" t="s">
        <v>25</v>
      </c>
      <c r="B9" s="85">
        <v>3000</v>
      </c>
      <c r="C9" s="78">
        <f>VLOOKUP(B9,級距!A2:B29,2,1)</f>
        <v>11100</v>
      </c>
      <c r="D9" s="31">
        <f>VLOOKUP(B9,級距!E2:F63,2,1)</f>
        <v>3000</v>
      </c>
      <c r="E9" s="32">
        <v>0</v>
      </c>
      <c r="F9" s="91">
        <v>0</v>
      </c>
      <c r="G9" s="130">
        <v>1</v>
      </c>
      <c r="H9" s="99">
        <f>ROUND(C9*G9/30*0.1*20/100,0)</f>
        <v>7</v>
      </c>
      <c r="I9" s="68">
        <f>ROUND(C9*G9/30*0.1*70/100,0)</f>
        <v>26</v>
      </c>
      <c r="J9" s="69">
        <f t="shared" si="0"/>
        <v>0</v>
      </c>
      <c r="K9" s="70">
        <f t="shared" si="1"/>
        <v>0</v>
      </c>
      <c r="L9" s="23"/>
      <c r="M9" s="41">
        <v>0</v>
      </c>
      <c r="N9" s="47">
        <v>0</v>
      </c>
      <c r="O9" s="117">
        <v>0</v>
      </c>
      <c r="P9" s="110">
        <v>0</v>
      </c>
      <c r="Q9" s="59">
        <v>0</v>
      </c>
      <c r="R9" s="60">
        <f>B9*0.0191</f>
        <v>57.3</v>
      </c>
    </row>
    <row r="10" spans="1:18" s="125" customFormat="1" ht="21.6" customHeight="1" thickTop="1">
      <c r="A10" s="118"/>
      <c r="B10" s="119"/>
      <c r="C10" s="119"/>
      <c r="D10" s="119"/>
      <c r="E10" s="120"/>
      <c r="F10" s="120"/>
      <c r="G10" s="121"/>
      <c r="H10" s="122"/>
      <c r="I10" s="122"/>
      <c r="J10" s="23"/>
      <c r="K10" s="23"/>
      <c r="L10" s="23"/>
      <c r="M10" s="123"/>
      <c r="N10" s="123"/>
      <c r="O10" s="123"/>
      <c r="P10" s="123"/>
      <c r="Q10" s="123"/>
      <c r="R10" s="124"/>
    </row>
    <row r="11" spans="1:18" ht="30" customHeight="1">
      <c r="A11" s="199" t="s">
        <v>18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</row>
    <row r="12" spans="1:18" ht="33">
      <c r="A12" s="1"/>
      <c r="Q12" s="126"/>
    </row>
    <row r="13" spans="1:18" ht="357" customHeight="1">
      <c r="A13" s="200" t="s">
        <v>42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</row>
    <row r="14" spans="1:18">
      <c r="A14" s="1"/>
    </row>
    <row r="15" spans="1:18">
      <c r="A15" s="1"/>
    </row>
  </sheetData>
  <mergeCells count="2">
    <mergeCell ref="A11:R11"/>
    <mergeCell ref="A13:R13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0" zoomScaleNormal="100" workbookViewId="0">
      <selection activeCell="C66" sqref="C66"/>
    </sheetView>
  </sheetViews>
  <sheetFormatPr defaultRowHeight="16.2"/>
  <cols>
    <col min="3" max="3" width="9" style="72" bestFit="1" customWidth="1"/>
    <col min="4" max="4" width="9.44140625" style="72" bestFit="1" customWidth="1"/>
    <col min="5" max="5" width="9" style="72" bestFit="1" customWidth="1"/>
    <col min="6" max="6" width="10.44140625" style="72" bestFit="1" customWidth="1"/>
  </cols>
  <sheetData>
    <row r="1" spans="1:6">
      <c r="A1" s="202" t="s">
        <v>2</v>
      </c>
      <c r="B1" s="203"/>
      <c r="C1" s="204" t="s">
        <v>3</v>
      </c>
      <c r="D1" s="205"/>
      <c r="E1" s="206" t="s">
        <v>19</v>
      </c>
      <c r="F1" s="207"/>
    </row>
    <row r="2" spans="1:6">
      <c r="A2" s="131">
        <v>1</v>
      </c>
      <c r="B2" s="131">
        <v>11100</v>
      </c>
      <c r="C2" s="133">
        <v>1</v>
      </c>
      <c r="D2" s="132">
        <v>23800</v>
      </c>
      <c r="E2" s="131">
        <v>1</v>
      </c>
      <c r="F2" s="131">
        <v>1500</v>
      </c>
    </row>
    <row r="3" spans="1:6">
      <c r="A3" s="131">
        <v>11101</v>
      </c>
      <c r="B3" s="131">
        <v>12540</v>
      </c>
      <c r="C3" s="132">
        <v>23801</v>
      </c>
      <c r="D3" s="131">
        <v>24000</v>
      </c>
      <c r="E3" s="131">
        <v>1501</v>
      </c>
      <c r="F3" s="131">
        <v>3000</v>
      </c>
    </row>
    <row r="4" spans="1:6">
      <c r="A4" s="131">
        <v>12541</v>
      </c>
      <c r="B4" s="131">
        <v>13500</v>
      </c>
      <c r="C4" s="131">
        <v>24001</v>
      </c>
      <c r="D4" s="131">
        <v>25200</v>
      </c>
      <c r="E4" s="131">
        <v>3001</v>
      </c>
      <c r="F4" s="131">
        <v>4500</v>
      </c>
    </row>
    <row r="5" spans="1:6">
      <c r="A5" s="131">
        <v>13501</v>
      </c>
      <c r="B5" s="131">
        <v>15840</v>
      </c>
      <c r="C5" s="131">
        <v>25201</v>
      </c>
      <c r="D5" s="131">
        <v>26400</v>
      </c>
      <c r="E5" s="131">
        <v>4501</v>
      </c>
      <c r="F5" s="131">
        <v>6000</v>
      </c>
    </row>
    <row r="6" spans="1:6">
      <c r="A6" s="131">
        <v>15841</v>
      </c>
      <c r="B6" s="131">
        <v>16500</v>
      </c>
      <c r="C6" s="131">
        <v>26401</v>
      </c>
      <c r="D6" s="131">
        <v>27600</v>
      </c>
      <c r="E6" s="131">
        <v>6001</v>
      </c>
      <c r="F6" s="131">
        <v>7500</v>
      </c>
    </row>
    <row r="7" spans="1:6">
      <c r="A7" s="131">
        <v>16501</v>
      </c>
      <c r="B7" s="131">
        <v>17280</v>
      </c>
      <c r="C7" s="131">
        <v>27601</v>
      </c>
      <c r="D7" s="131">
        <v>28800</v>
      </c>
      <c r="E7" s="131">
        <v>7501</v>
      </c>
      <c r="F7" s="131">
        <v>8700</v>
      </c>
    </row>
    <row r="8" spans="1:6">
      <c r="A8" s="131">
        <v>17281</v>
      </c>
      <c r="B8" s="131">
        <v>17880</v>
      </c>
      <c r="C8" s="131">
        <v>28801</v>
      </c>
      <c r="D8" s="131">
        <v>30300</v>
      </c>
      <c r="E8" s="131">
        <v>8701</v>
      </c>
      <c r="F8" s="131">
        <v>9900</v>
      </c>
    </row>
    <row r="9" spans="1:6">
      <c r="A9" s="131">
        <v>17881</v>
      </c>
      <c r="B9" s="131">
        <v>19047</v>
      </c>
      <c r="C9" s="131">
        <v>30301</v>
      </c>
      <c r="D9" s="131">
        <v>31800</v>
      </c>
      <c r="E9" s="131">
        <v>9901</v>
      </c>
      <c r="F9" s="131">
        <v>11100</v>
      </c>
    </row>
    <row r="10" spans="1:6">
      <c r="A10" s="131">
        <v>19048</v>
      </c>
      <c r="B10" s="131">
        <v>20008</v>
      </c>
      <c r="C10" s="131">
        <v>31801</v>
      </c>
      <c r="D10" s="131">
        <v>33300</v>
      </c>
      <c r="E10" s="131">
        <v>11101</v>
      </c>
      <c r="F10" s="131">
        <v>12540</v>
      </c>
    </row>
    <row r="11" spans="1:6">
      <c r="A11" s="131">
        <v>20009</v>
      </c>
      <c r="B11" s="131">
        <v>21009</v>
      </c>
      <c r="C11" s="131">
        <v>33301</v>
      </c>
      <c r="D11" s="131">
        <v>34800</v>
      </c>
      <c r="E11" s="131">
        <v>12541</v>
      </c>
      <c r="F11" s="131">
        <v>13500</v>
      </c>
    </row>
    <row r="12" spans="1:6">
      <c r="A12" s="131">
        <v>21010</v>
      </c>
      <c r="B12" s="131">
        <v>22000</v>
      </c>
      <c r="C12" s="131">
        <v>34801</v>
      </c>
      <c r="D12" s="131">
        <v>36300</v>
      </c>
      <c r="E12" s="131">
        <v>13501</v>
      </c>
      <c r="F12" s="131">
        <v>15840</v>
      </c>
    </row>
    <row r="13" spans="1:6">
      <c r="A13" s="131">
        <v>22001</v>
      </c>
      <c r="B13" s="131">
        <v>23100</v>
      </c>
      <c r="C13" s="131">
        <v>36301</v>
      </c>
      <c r="D13" s="131">
        <v>38200</v>
      </c>
      <c r="E13" s="131">
        <v>15841</v>
      </c>
      <c r="F13" s="131">
        <v>16500</v>
      </c>
    </row>
    <row r="14" spans="1:6">
      <c r="A14" s="131">
        <v>23101</v>
      </c>
      <c r="B14" s="132">
        <v>23800</v>
      </c>
      <c r="C14" s="131">
        <v>38201</v>
      </c>
      <c r="D14" s="131">
        <v>40100</v>
      </c>
      <c r="E14" s="131">
        <v>16501</v>
      </c>
      <c r="F14" s="131">
        <v>17280</v>
      </c>
    </row>
    <row r="15" spans="1:6">
      <c r="A15" s="132">
        <v>23801</v>
      </c>
      <c r="B15" s="131">
        <v>24000</v>
      </c>
      <c r="C15" s="131">
        <v>40101</v>
      </c>
      <c r="D15" s="131">
        <v>42000</v>
      </c>
      <c r="E15" s="131">
        <v>17281</v>
      </c>
      <c r="F15" s="131">
        <v>17880</v>
      </c>
    </row>
    <row r="16" spans="1:6">
      <c r="A16" s="131">
        <v>24001</v>
      </c>
      <c r="B16" s="131">
        <v>25200</v>
      </c>
      <c r="C16" s="131">
        <v>42001</v>
      </c>
      <c r="D16" s="131">
        <v>43900</v>
      </c>
      <c r="E16" s="131">
        <v>17881</v>
      </c>
      <c r="F16" s="131">
        <v>19047</v>
      </c>
    </row>
    <row r="17" spans="1:6">
      <c r="A17" s="131">
        <v>25201</v>
      </c>
      <c r="B17" s="131">
        <v>26400</v>
      </c>
      <c r="C17" s="131">
        <v>43901</v>
      </c>
      <c r="D17" s="131">
        <v>45800</v>
      </c>
      <c r="E17" s="131">
        <v>19048</v>
      </c>
      <c r="F17" s="131">
        <v>20008</v>
      </c>
    </row>
    <row r="18" spans="1:6">
      <c r="A18" s="131">
        <v>26401</v>
      </c>
      <c r="B18" s="131">
        <v>27600</v>
      </c>
      <c r="C18" s="131">
        <v>45801</v>
      </c>
      <c r="D18" s="131">
        <v>48200</v>
      </c>
      <c r="E18" s="131">
        <v>20009</v>
      </c>
      <c r="F18" s="131">
        <v>21009</v>
      </c>
    </row>
    <row r="19" spans="1:6">
      <c r="A19" s="131">
        <v>27601</v>
      </c>
      <c r="B19" s="131">
        <v>28800</v>
      </c>
      <c r="C19" s="131">
        <v>48201</v>
      </c>
      <c r="D19" s="131">
        <v>50600</v>
      </c>
      <c r="E19" s="131">
        <v>21010</v>
      </c>
      <c r="F19" s="131">
        <v>22000</v>
      </c>
    </row>
    <row r="20" spans="1:6">
      <c r="A20" s="131">
        <v>28801</v>
      </c>
      <c r="B20" s="131">
        <v>30300</v>
      </c>
      <c r="C20" s="131">
        <v>50601</v>
      </c>
      <c r="D20" s="131">
        <v>53000</v>
      </c>
      <c r="E20" s="131">
        <v>22001</v>
      </c>
      <c r="F20" s="131">
        <v>23100</v>
      </c>
    </row>
    <row r="21" spans="1:6">
      <c r="A21" s="131">
        <v>30301</v>
      </c>
      <c r="B21" s="131">
        <v>31800</v>
      </c>
      <c r="C21" s="131">
        <v>53001</v>
      </c>
      <c r="D21" s="131">
        <v>55400</v>
      </c>
      <c r="E21" s="131">
        <v>23101</v>
      </c>
      <c r="F21" s="132">
        <v>23800</v>
      </c>
    </row>
    <row r="22" spans="1:6">
      <c r="A22" s="131">
        <v>31801</v>
      </c>
      <c r="B22" s="131">
        <v>33300</v>
      </c>
      <c r="C22" s="131">
        <v>55401</v>
      </c>
      <c r="D22" s="131">
        <v>57800</v>
      </c>
      <c r="E22" s="132">
        <v>23801</v>
      </c>
      <c r="F22" s="131">
        <v>24000</v>
      </c>
    </row>
    <row r="23" spans="1:6">
      <c r="A23" s="131">
        <v>33301</v>
      </c>
      <c r="B23" s="131">
        <v>34800</v>
      </c>
      <c r="C23" s="131">
        <v>57801</v>
      </c>
      <c r="D23" s="131">
        <v>60800</v>
      </c>
      <c r="E23" s="131">
        <v>24001</v>
      </c>
      <c r="F23" s="131">
        <v>25200</v>
      </c>
    </row>
    <row r="24" spans="1:6">
      <c r="A24" s="131">
        <v>34801</v>
      </c>
      <c r="B24" s="131">
        <v>36300</v>
      </c>
      <c r="C24" s="131">
        <v>60801</v>
      </c>
      <c r="D24" s="131">
        <v>63800</v>
      </c>
      <c r="E24" s="131">
        <v>25201</v>
      </c>
      <c r="F24" s="131">
        <v>26400</v>
      </c>
    </row>
    <row r="25" spans="1:6">
      <c r="A25" s="131">
        <v>36301</v>
      </c>
      <c r="B25" s="131">
        <v>38200</v>
      </c>
      <c r="C25" s="131">
        <v>63801</v>
      </c>
      <c r="D25" s="131">
        <v>66800</v>
      </c>
      <c r="E25" s="131">
        <v>26401</v>
      </c>
      <c r="F25" s="131">
        <v>27600</v>
      </c>
    </row>
    <row r="26" spans="1:6">
      <c r="A26" s="131">
        <v>38201</v>
      </c>
      <c r="B26" s="131">
        <v>40100</v>
      </c>
      <c r="C26" s="131">
        <v>66801</v>
      </c>
      <c r="D26" s="131">
        <v>69800</v>
      </c>
      <c r="E26" s="131">
        <v>27601</v>
      </c>
      <c r="F26" s="131">
        <v>28800</v>
      </c>
    </row>
    <row r="27" spans="1:6">
      <c r="A27" s="131">
        <v>40101</v>
      </c>
      <c r="B27" s="131">
        <v>42000</v>
      </c>
      <c r="C27" s="131">
        <v>69801</v>
      </c>
      <c r="D27" s="131">
        <v>72800</v>
      </c>
      <c r="E27" s="131">
        <v>28801</v>
      </c>
      <c r="F27" s="131">
        <v>30300</v>
      </c>
    </row>
    <row r="28" spans="1:6">
      <c r="A28" s="131">
        <v>42001</v>
      </c>
      <c r="B28" s="131">
        <v>43900</v>
      </c>
      <c r="C28" s="131">
        <v>72801</v>
      </c>
      <c r="D28" s="131">
        <v>76500</v>
      </c>
      <c r="E28" s="131">
        <v>30301</v>
      </c>
      <c r="F28" s="131">
        <v>31800</v>
      </c>
    </row>
    <row r="29" spans="1:6">
      <c r="A29" s="131">
        <v>43901</v>
      </c>
      <c r="B29" s="131">
        <v>45800</v>
      </c>
      <c r="C29" s="131">
        <v>76501</v>
      </c>
      <c r="D29" s="131">
        <v>80200</v>
      </c>
      <c r="E29" s="131">
        <v>31801</v>
      </c>
      <c r="F29" s="131">
        <v>33300</v>
      </c>
    </row>
    <row r="30" spans="1:6">
      <c r="A30" s="131"/>
      <c r="B30" s="131"/>
      <c r="C30" s="131">
        <v>80201</v>
      </c>
      <c r="D30" s="131">
        <v>83900</v>
      </c>
      <c r="E30" s="131">
        <v>33301</v>
      </c>
      <c r="F30" s="131">
        <v>34800</v>
      </c>
    </row>
    <row r="31" spans="1:6">
      <c r="A31" s="131"/>
      <c r="B31" s="131"/>
      <c r="C31" s="131">
        <v>83901</v>
      </c>
      <c r="D31" s="131">
        <v>87600</v>
      </c>
      <c r="E31" s="131">
        <v>34801</v>
      </c>
      <c r="F31" s="131">
        <v>36300</v>
      </c>
    </row>
    <row r="32" spans="1:6">
      <c r="A32" s="131"/>
      <c r="B32" s="131"/>
      <c r="C32" s="131">
        <v>87601</v>
      </c>
      <c r="D32" s="131">
        <v>92100</v>
      </c>
      <c r="E32" s="131">
        <v>36301</v>
      </c>
      <c r="F32" s="131">
        <v>38200</v>
      </c>
    </row>
    <row r="33" spans="1:6">
      <c r="A33" s="131"/>
      <c r="B33" s="131"/>
      <c r="C33" s="131">
        <v>92101</v>
      </c>
      <c r="D33" s="131">
        <v>96600</v>
      </c>
      <c r="E33" s="131">
        <v>38201</v>
      </c>
      <c r="F33" s="131">
        <v>40100</v>
      </c>
    </row>
    <row r="34" spans="1:6">
      <c r="A34" s="131"/>
      <c r="B34" s="131"/>
      <c r="C34" s="131">
        <v>96601</v>
      </c>
      <c r="D34" s="131">
        <v>101100</v>
      </c>
      <c r="E34" s="131">
        <v>40101</v>
      </c>
      <c r="F34" s="131">
        <v>42000</v>
      </c>
    </row>
    <row r="35" spans="1:6">
      <c r="A35" s="131"/>
      <c r="B35" s="131"/>
      <c r="C35" s="131">
        <v>101101</v>
      </c>
      <c r="D35" s="131">
        <v>105600</v>
      </c>
      <c r="E35" s="131">
        <v>42001</v>
      </c>
      <c r="F35" s="131">
        <v>43900</v>
      </c>
    </row>
    <row r="36" spans="1:6">
      <c r="A36" s="131"/>
      <c r="B36" s="131"/>
      <c r="C36" s="131">
        <v>105601</v>
      </c>
      <c r="D36" s="131">
        <v>110100</v>
      </c>
      <c r="E36" s="131">
        <v>43901</v>
      </c>
      <c r="F36" s="131">
        <v>45800</v>
      </c>
    </row>
    <row r="37" spans="1:6">
      <c r="A37" s="131"/>
      <c r="B37" s="131"/>
      <c r="C37" s="131">
        <v>110101</v>
      </c>
      <c r="D37" s="131">
        <v>115500</v>
      </c>
      <c r="E37" s="131">
        <v>45801</v>
      </c>
      <c r="F37" s="131">
        <v>48200</v>
      </c>
    </row>
    <row r="38" spans="1:6">
      <c r="A38" s="131"/>
      <c r="B38" s="131"/>
      <c r="C38" s="131">
        <v>115501</v>
      </c>
      <c r="D38" s="131">
        <v>120900</v>
      </c>
      <c r="E38" s="131">
        <v>48201</v>
      </c>
      <c r="F38" s="131">
        <v>50600</v>
      </c>
    </row>
    <row r="39" spans="1:6">
      <c r="A39" s="131"/>
      <c r="B39" s="131"/>
      <c r="C39" s="131">
        <v>120901</v>
      </c>
      <c r="D39" s="131">
        <v>126300</v>
      </c>
      <c r="E39" s="131">
        <v>50601</v>
      </c>
      <c r="F39" s="131">
        <v>53000</v>
      </c>
    </row>
    <row r="40" spans="1:6">
      <c r="A40" s="131"/>
      <c r="B40" s="131"/>
      <c r="C40" s="131">
        <v>126301</v>
      </c>
      <c r="D40" s="131">
        <v>131700</v>
      </c>
      <c r="E40" s="131">
        <v>53001</v>
      </c>
      <c r="F40" s="131">
        <v>55400</v>
      </c>
    </row>
    <row r="41" spans="1:6">
      <c r="A41" s="131"/>
      <c r="B41" s="131"/>
      <c r="C41" s="131">
        <v>131701</v>
      </c>
      <c r="D41" s="131">
        <v>137100</v>
      </c>
      <c r="E41" s="131">
        <v>55401</v>
      </c>
      <c r="F41" s="131">
        <v>57800</v>
      </c>
    </row>
    <row r="42" spans="1:6">
      <c r="A42" s="131"/>
      <c r="B42" s="131"/>
      <c r="C42" s="131">
        <v>137101</v>
      </c>
      <c r="D42" s="131">
        <v>142500</v>
      </c>
      <c r="E42" s="131">
        <v>57801</v>
      </c>
      <c r="F42" s="131">
        <v>60800</v>
      </c>
    </row>
    <row r="43" spans="1:6">
      <c r="A43" s="131"/>
      <c r="B43" s="131"/>
      <c r="C43" s="131">
        <v>142501</v>
      </c>
      <c r="D43" s="131">
        <v>147900</v>
      </c>
      <c r="E43" s="131">
        <v>60801</v>
      </c>
      <c r="F43" s="131">
        <v>63800</v>
      </c>
    </row>
    <row r="44" spans="1:6">
      <c r="A44" s="131"/>
      <c r="B44" s="131"/>
      <c r="C44" s="131">
        <v>147901</v>
      </c>
      <c r="D44" s="131">
        <v>150000</v>
      </c>
      <c r="E44" s="131">
        <v>63801</v>
      </c>
      <c r="F44" s="131">
        <v>66800</v>
      </c>
    </row>
    <row r="45" spans="1:6">
      <c r="A45" s="131"/>
      <c r="B45" s="131"/>
      <c r="C45" s="131">
        <v>150001</v>
      </c>
      <c r="D45" s="131">
        <v>156400</v>
      </c>
      <c r="E45" s="131">
        <v>66801</v>
      </c>
      <c r="F45" s="131">
        <v>69800</v>
      </c>
    </row>
    <row r="46" spans="1:6">
      <c r="A46" s="131"/>
      <c r="B46" s="131"/>
      <c r="C46" s="131">
        <v>156401</v>
      </c>
      <c r="D46" s="131">
        <v>162800</v>
      </c>
      <c r="E46" s="131">
        <v>69801</v>
      </c>
      <c r="F46" s="131">
        <v>72800</v>
      </c>
    </row>
    <row r="47" spans="1:6">
      <c r="A47" s="131"/>
      <c r="B47" s="131"/>
      <c r="C47" s="131">
        <v>162801</v>
      </c>
      <c r="D47" s="131">
        <v>169200</v>
      </c>
      <c r="E47" s="131">
        <v>72801</v>
      </c>
      <c r="F47" s="131">
        <v>76500</v>
      </c>
    </row>
    <row r="48" spans="1:6">
      <c r="A48" s="131"/>
      <c r="B48" s="131"/>
      <c r="C48" s="131">
        <v>169201</v>
      </c>
      <c r="D48" s="131">
        <v>175600</v>
      </c>
      <c r="E48" s="131">
        <v>76501</v>
      </c>
      <c r="F48" s="131">
        <v>80200</v>
      </c>
    </row>
    <row r="49" spans="1:6">
      <c r="A49" s="131"/>
      <c r="B49" s="131"/>
      <c r="C49" s="131">
        <v>175601</v>
      </c>
      <c r="D49" s="131">
        <v>182000</v>
      </c>
      <c r="E49" s="131">
        <v>80201</v>
      </c>
      <c r="F49" s="131">
        <v>83900</v>
      </c>
    </row>
    <row r="50" spans="1:6">
      <c r="A50" s="131"/>
      <c r="B50" s="131"/>
      <c r="C50" s="131"/>
      <c r="D50" s="131"/>
      <c r="E50" s="131">
        <v>83901</v>
      </c>
      <c r="F50" s="131">
        <v>87600</v>
      </c>
    </row>
    <row r="51" spans="1:6">
      <c r="A51" s="131"/>
      <c r="B51" s="131"/>
      <c r="C51" s="131"/>
      <c r="D51" s="131"/>
      <c r="E51" s="131">
        <v>87601</v>
      </c>
      <c r="F51" s="131">
        <v>92100</v>
      </c>
    </row>
    <row r="52" spans="1:6">
      <c r="A52" s="131"/>
      <c r="B52" s="131"/>
      <c r="C52" s="131"/>
      <c r="D52" s="131"/>
      <c r="E52" s="131">
        <v>92101</v>
      </c>
      <c r="F52" s="131">
        <v>96600</v>
      </c>
    </row>
    <row r="53" spans="1:6">
      <c r="A53" s="131"/>
      <c r="B53" s="131"/>
      <c r="C53" s="131"/>
      <c r="D53" s="131"/>
      <c r="E53" s="131">
        <v>96601</v>
      </c>
      <c r="F53" s="131">
        <v>101100</v>
      </c>
    </row>
    <row r="54" spans="1:6">
      <c r="A54" s="131"/>
      <c r="B54" s="131"/>
      <c r="C54" s="131"/>
      <c r="D54" s="131"/>
      <c r="E54" s="131">
        <v>101101</v>
      </c>
      <c r="F54" s="131">
        <v>105600</v>
      </c>
    </row>
    <row r="55" spans="1:6">
      <c r="A55" s="131"/>
      <c r="B55" s="131"/>
      <c r="C55" s="131"/>
      <c r="D55" s="131"/>
      <c r="E55" s="131">
        <v>105601</v>
      </c>
      <c r="F55" s="131">
        <v>110100</v>
      </c>
    </row>
    <row r="56" spans="1:6">
      <c r="A56" s="131"/>
      <c r="B56" s="131"/>
      <c r="C56" s="131"/>
      <c r="D56" s="131"/>
      <c r="E56" s="131">
        <v>110101</v>
      </c>
      <c r="F56" s="131">
        <v>115500</v>
      </c>
    </row>
    <row r="57" spans="1:6">
      <c r="A57" s="131"/>
      <c r="B57" s="131"/>
      <c r="C57" s="131"/>
      <c r="D57" s="131"/>
      <c r="E57" s="131">
        <v>115501</v>
      </c>
      <c r="F57" s="131">
        <v>120900</v>
      </c>
    </row>
    <row r="58" spans="1:6">
      <c r="A58" s="131"/>
      <c r="B58" s="131"/>
      <c r="C58" s="131"/>
      <c r="D58" s="131"/>
      <c r="E58" s="131">
        <v>120901</v>
      </c>
      <c r="F58" s="131">
        <v>126300</v>
      </c>
    </row>
    <row r="59" spans="1:6">
      <c r="A59" s="131"/>
      <c r="B59" s="131"/>
      <c r="C59" s="131"/>
      <c r="D59" s="131"/>
      <c r="E59" s="131">
        <v>126301</v>
      </c>
      <c r="F59" s="131">
        <v>131700</v>
      </c>
    </row>
    <row r="60" spans="1:6">
      <c r="A60" s="131"/>
      <c r="B60" s="131"/>
      <c r="C60" s="131"/>
      <c r="D60" s="131"/>
      <c r="E60" s="131">
        <v>131701</v>
      </c>
      <c r="F60" s="131">
        <v>137100</v>
      </c>
    </row>
    <row r="61" spans="1:6">
      <c r="A61" s="131"/>
      <c r="B61" s="131"/>
      <c r="C61" s="131"/>
      <c r="D61" s="131"/>
      <c r="E61" s="131">
        <v>137101</v>
      </c>
      <c r="F61" s="131">
        <v>142500</v>
      </c>
    </row>
    <row r="62" spans="1:6">
      <c r="A62" s="131"/>
      <c r="B62" s="131"/>
      <c r="C62" s="131"/>
      <c r="D62" s="131"/>
      <c r="E62" s="131">
        <v>142501</v>
      </c>
      <c r="F62" s="131">
        <v>147900</v>
      </c>
    </row>
    <row r="63" spans="1:6">
      <c r="A63" s="131"/>
      <c r="B63" s="131"/>
      <c r="C63" s="131"/>
      <c r="D63" s="131"/>
      <c r="E63" s="131">
        <v>147901</v>
      </c>
      <c r="F63" s="131">
        <v>9900000</v>
      </c>
    </row>
  </sheetData>
  <mergeCells count="3">
    <mergeCell ref="A1:B1"/>
    <mergeCell ref="C1:D1"/>
    <mergeCell ref="E1:F1"/>
  </mergeCells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L9" sqref="L9"/>
    </sheetView>
  </sheetViews>
  <sheetFormatPr defaultRowHeight="16.2"/>
  <sheetData>
    <row r="1" spans="1:10" ht="16.8" thickBot="1">
      <c r="A1" s="208" t="s">
        <v>43</v>
      </c>
      <c r="B1" s="210" t="s">
        <v>44</v>
      </c>
      <c r="C1" s="211"/>
      <c r="D1" s="210" t="s">
        <v>45</v>
      </c>
      <c r="E1" s="212"/>
      <c r="F1" s="211"/>
      <c r="G1" s="176"/>
      <c r="H1" s="177"/>
      <c r="I1" s="178"/>
      <c r="J1" s="178"/>
    </row>
    <row r="2" spans="1:10">
      <c r="A2" s="209"/>
      <c r="B2" s="179" t="s">
        <v>46</v>
      </c>
      <c r="C2" s="180" t="s">
        <v>47</v>
      </c>
      <c r="D2" s="179" t="s">
        <v>46</v>
      </c>
      <c r="E2" s="181" t="s">
        <v>47</v>
      </c>
      <c r="F2" s="182" t="s">
        <v>48</v>
      </c>
      <c r="G2" s="183" t="s">
        <v>49</v>
      </c>
      <c r="H2" s="213" t="s">
        <v>50</v>
      </c>
      <c r="I2" s="178" t="s">
        <v>51</v>
      </c>
      <c r="J2" s="178" t="s">
        <v>52</v>
      </c>
    </row>
    <row r="3" spans="1:10" ht="16.8" thickBot="1">
      <c r="A3" s="131">
        <v>1</v>
      </c>
      <c r="B3" s="179"/>
      <c r="C3" s="180"/>
      <c r="D3" s="179"/>
      <c r="E3" s="181"/>
      <c r="F3" s="182"/>
      <c r="G3" s="183"/>
      <c r="H3" s="214"/>
      <c r="I3" s="178"/>
      <c r="J3" s="178"/>
    </row>
    <row r="4" spans="1:10">
      <c r="A4" s="131">
        <v>11101</v>
      </c>
      <c r="B4" s="184">
        <f>ROUND(A4*10%*20%,0)</f>
        <v>222</v>
      </c>
      <c r="C4" s="185">
        <f t="shared" ref="C4:C29" si="0">ROUND(A4*1%*20%,0)</f>
        <v>22</v>
      </c>
      <c r="D4" s="184">
        <f>ROUND(A4*10%*70%,0)</f>
        <v>777</v>
      </c>
      <c r="E4" s="186">
        <f t="shared" ref="E4:E29" si="1">ROUND(A4*1%*70%,0)</f>
        <v>78</v>
      </c>
      <c r="F4" s="187">
        <f>ROUND(A4*0.1%,0)</f>
        <v>11</v>
      </c>
      <c r="G4" s="188">
        <f t="shared" ref="G4:G29" si="2">ROUND(A4*0.025%,0)</f>
        <v>3</v>
      </c>
      <c r="H4" s="189">
        <f>SUM(D4:E4)</f>
        <v>855</v>
      </c>
      <c r="I4" s="190">
        <f>SUM(D4:F4)</f>
        <v>866</v>
      </c>
      <c r="J4" s="191">
        <f>B4+C4</f>
        <v>244</v>
      </c>
    </row>
    <row r="5" spans="1:10">
      <c r="A5" s="131">
        <v>12541</v>
      </c>
      <c r="B5" s="184">
        <f t="shared" ref="B5:B30" si="3">ROUND(A5*10%*20%,0)</f>
        <v>251</v>
      </c>
      <c r="C5" s="185">
        <f t="shared" si="0"/>
        <v>25</v>
      </c>
      <c r="D5" s="184">
        <f t="shared" ref="D5:D30" si="4">ROUND(A5*10%*70%,0)</f>
        <v>878</v>
      </c>
      <c r="E5" s="186">
        <f t="shared" si="1"/>
        <v>88</v>
      </c>
      <c r="F5" s="187">
        <f t="shared" ref="F5:F30" si="5">ROUND(A5*0.1%,0)</f>
        <v>13</v>
      </c>
      <c r="G5" s="188">
        <f t="shared" si="2"/>
        <v>3</v>
      </c>
      <c r="H5" s="189">
        <f>SUM(D5:E5)</f>
        <v>966</v>
      </c>
      <c r="I5" s="192">
        <f t="shared" ref="I5:I30" si="6">SUM(D5:F5)</f>
        <v>979</v>
      </c>
      <c r="J5" s="191">
        <f t="shared" ref="J5:J30" si="7">B5+C5</f>
        <v>276</v>
      </c>
    </row>
    <row r="6" spans="1:10">
      <c r="A6" s="131">
        <v>13501</v>
      </c>
      <c r="B6" s="184">
        <f t="shared" si="3"/>
        <v>270</v>
      </c>
      <c r="C6" s="185">
        <f t="shared" si="0"/>
        <v>27</v>
      </c>
      <c r="D6" s="184">
        <f t="shared" si="4"/>
        <v>945</v>
      </c>
      <c r="E6" s="186">
        <f t="shared" si="1"/>
        <v>95</v>
      </c>
      <c r="F6" s="187">
        <f t="shared" si="5"/>
        <v>14</v>
      </c>
      <c r="G6" s="188">
        <f t="shared" si="2"/>
        <v>3</v>
      </c>
      <c r="H6" s="189">
        <f t="shared" ref="H6:H30" si="8">SUM(D6:E6)</f>
        <v>1040</v>
      </c>
      <c r="I6" s="192">
        <f t="shared" si="6"/>
        <v>1054</v>
      </c>
      <c r="J6" s="191">
        <f t="shared" si="7"/>
        <v>297</v>
      </c>
    </row>
    <row r="7" spans="1:10">
      <c r="A7" s="131">
        <v>15841</v>
      </c>
      <c r="B7" s="184">
        <f t="shared" si="3"/>
        <v>317</v>
      </c>
      <c r="C7" s="185">
        <f t="shared" si="0"/>
        <v>32</v>
      </c>
      <c r="D7" s="184">
        <f t="shared" si="4"/>
        <v>1109</v>
      </c>
      <c r="E7" s="186">
        <f t="shared" si="1"/>
        <v>111</v>
      </c>
      <c r="F7" s="187">
        <f t="shared" si="5"/>
        <v>16</v>
      </c>
      <c r="G7" s="188">
        <f t="shared" si="2"/>
        <v>4</v>
      </c>
      <c r="H7" s="189">
        <f t="shared" si="8"/>
        <v>1220</v>
      </c>
      <c r="I7" s="192">
        <f t="shared" si="6"/>
        <v>1236</v>
      </c>
      <c r="J7" s="191">
        <f t="shared" si="7"/>
        <v>349</v>
      </c>
    </row>
    <row r="8" spans="1:10">
      <c r="A8" s="131">
        <v>16501</v>
      </c>
      <c r="B8" s="184">
        <f t="shared" si="3"/>
        <v>330</v>
      </c>
      <c r="C8" s="185">
        <f t="shared" si="0"/>
        <v>33</v>
      </c>
      <c r="D8" s="184">
        <f t="shared" si="4"/>
        <v>1155</v>
      </c>
      <c r="E8" s="186">
        <f t="shared" si="1"/>
        <v>116</v>
      </c>
      <c r="F8" s="187">
        <f t="shared" si="5"/>
        <v>17</v>
      </c>
      <c r="G8" s="188">
        <f t="shared" si="2"/>
        <v>4</v>
      </c>
      <c r="H8" s="189">
        <f t="shared" si="8"/>
        <v>1271</v>
      </c>
      <c r="I8" s="192">
        <f t="shared" si="6"/>
        <v>1288</v>
      </c>
      <c r="J8" s="191">
        <f t="shared" si="7"/>
        <v>363</v>
      </c>
    </row>
    <row r="9" spans="1:10">
      <c r="A9" s="131">
        <v>17281</v>
      </c>
      <c r="B9" s="184">
        <f t="shared" si="3"/>
        <v>346</v>
      </c>
      <c r="C9" s="185">
        <f t="shared" si="0"/>
        <v>35</v>
      </c>
      <c r="D9" s="184">
        <f t="shared" si="4"/>
        <v>1210</v>
      </c>
      <c r="E9" s="186">
        <f t="shared" si="1"/>
        <v>121</v>
      </c>
      <c r="F9" s="187">
        <f t="shared" si="5"/>
        <v>17</v>
      </c>
      <c r="G9" s="188">
        <f t="shared" si="2"/>
        <v>4</v>
      </c>
      <c r="H9" s="189">
        <f t="shared" si="8"/>
        <v>1331</v>
      </c>
      <c r="I9" s="192">
        <f t="shared" si="6"/>
        <v>1348</v>
      </c>
      <c r="J9" s="191">
        <f t="shared" si="7"/>
        <v>381</v>
      </c>
    </row>
    <row r="10" spans="1:10">
      <c r="A10" s="131">
        <v>17881</v>
      </c>
      <c r="B10" s="184">
        <f t="shared" si="3"/>
        <v>358</v>
      </c>
      <c r="C10" s="185">
        <f t="shared" si="0"/>
        <v>36</v>
      </c>
      <c r="D10" s="184">
        <f t="shared" si="4"/>
        <v>1252</v>
      </c>
      <c r="E10" s="186">
        <f t="shared" si="1"/>
        <v>125</v>
      </c>
      <c r="F10" s="187">
        <f t="shared" si="5"/>
        <v>18</v>
      </c>
      <c r="G10" s="188">
        <f t="shared" si="2"/>
        <v>4</v>
      </c>
      <c r="H10" s="189">
        <f t="shared" si="8"/>
        <v>1377</v>
      </c>
      <c r="I10" s="192">
        <f t="shared" si="6"/>
        <v>1395</v>
      </c>
      <c r="J10" s="191">
        <f t="shared" si="7"/>
        <v>394</v>
      </c>
    </row>
    <row r="11" spans="1:10">
      <c r="A11" s="131">
        <v>19048</v>
      </c>
      <c r="B11" s="184">
        <f t="shared" si="3"/>
        <v>381</v>
      </c>
      <c r="C11" s="185">
        <f t="shared" si="0"/>
        <v>38</v>
      </c>
      <c r="D11" s="184">
        <f t="shared" si="4"/>
        <v>1333</v>
      </c>
      <c r="E11" s="186">
        <f t="shared" si="1"/>
        <v>133</v>
      </c>
      <c r="F11" s="187">
        <f t="shared" si="5"/>
        <v>19</v>
      </c>
      <c r="G11" s="188">
        <f t="shared" si="2"/>
        <v>5</v>
      </c>
      <c r="H11" s="189">
        <f t="shared" si="8"/>
        <v>1466</v>
      </c>
      <c r="I11" s="192">
        <f t="shared" si="6"/>
        <v>1485</v>
      </c>
      <c r="J11" s="191">
        <f t="shared" si="7"/>
        <v>419</v>
      </c>
    </row>
    <row r="12" spans="1:10">
      <c r="A12" s="131">
        <v>20009</v>
      </c>
      <c r="B12" s="184">
        <f t="shared" si="3"/>
        <v>400</v>
      </c>
      <c r="C12" s="185">
        <f t="shared" si="0"/>
        <v>40</v>
      </c>
      <c r="D12" s="184">
        <f t="shared" si="4"/>
        <v>1401</v>
      </c>
      <c r="E12" s="186">
        <f t="shared" si="1"/>
        <v>140</v>
      </c>
      <c r="F12" s="187">
        <f t="shared" si="5"/>
        <v>20</v>
      </c>
      <c r="G12" s="188">
        <f t="shared" si="2"/>
        <v>5</v>
      </c>
      <c r="H12" s="189">
        <f t="shared" si="8"/>
        <v>1541</v>
      </c>
      <c r="I12" s="192">
        <f t="shared" si="6"/>
        <v>1561</v>
      </c>
      <c r="J12" s="191">
        <f t="shared" si="7"/>
        <v>440</v>
      </c>
    </row>
    <row r="13" spans="1:10">
      <c r="A13" s="131">
        <v>21010</v>
      </c>
      <c r="B13" s="184">
        <f t="shared" si="3"/>
        <v>420</v>
      </c>
      <c r="C13" s="185">
        <f t="shared" si="0"/>
        <v>42</v>
      </c>
      <c r="D13" s="184">
        <f t="shared" si="4"/>
        <v>1471</v>
      </c>
      <c r="E13" s="186">
        <f t="shared" si="1"/>
        <v>147</v>
      </c>
      <c r="F13" s="187">
        <f t="shared" si="5"/>
        <v>21</v>
      </c>
      <c r="G13" s="188">
        <f t="shared" si="2"/>
        <v>5</v>
      </c>
      <c r="H13" s="189">
        <f t="shared" si="8"/>
        <v>1618</v>
      </c>
      <c r="I13" s="192">
        <f t="shared" si="6"/>
        <v>1639</v>
      </c>
      <c r="J13" s="191">
        <f t="shared" si="7"/>
        <v>462</v>
      </c>
    </row>
    <row r="14" spans="1:10">
      <c r="A14" s="131">
        <v>22001</v>
      </c>
      <c r="B14" s="184">
        <f t="shared" si="3"/>
        <v>440</v>
      </c>
      <c r="C14" s="185">
        <f t="shared" si="0"/>
        <v>44</v>
      </c>
      <c r="D14" s="184">
        <f t="shared" si="4"/>
        <v>1540</v>
      </c>
      <c r="E14" s="186">
        <f t="shared" si="1"/>
        <v>154</v>
      </c>
      <c r="F14" s="187">
        <f t="shared" si="5"/>
        <v>22</v>
      </c>
      <c r="G14" s="188">
        <f t="shared" si="2"/>
        <v>6</v>
      </c>
      <c r="H14" s="189">
        <f t="shared" si="8"/>
        <v>1694</v>
      </c>
      <c r="I14" s="192">
        <f t="shared" si="6"/>
        <v>1716</v>
      </c>
      <c r="J14" s="191">
        <f t="shared" si="7"/>
        <v>484</v>
      </c>
    </row>
    <row r="15" spans="1:10">
      <c r="A15" s="131">
        <v>23101</v>
      </c>
      <c r="B15" s="184">
        <f t="shared" si="3"/>
        <v>462</v>
      </c>
      <c r="C15" s="185">
        <f t="shared" si="0"/>
        <v>46</v>
      </c>
      <c r="D15" s="184">
        <f t="shared" si="4"/>
        <v>1617</v>
      </c>
      <c r="E15" s="186">
        <f t="shared" si="1"/>
        <v>162</v>
      </c>
      <c r="F15" s="187">
        <f t="shared" si="5"/>
        <v>23</v>
      </c>
      <c r="G15" s="188">
        <f t="shared" si="2"/>
        <v>6</v>
      </c>
      <c r="H15" s="189">
        <f t="shared" si="8"/>
        <v>1779</v>
      </c>
      <c r="I15" s="192">
        <f t="shared" si="6"/>
        <v>1802</v>
      </c>
      <c r="J15" s="191">
        <f t="shared" si="7"/>
        <v>508</v>
      </c>
    </row>
    <row r="16" spans="1:10">
      <c r="A16" s="132">
        <v>23801</v>
      </c>
      <c r="B16" s="184">
        <f t="shared" si="3"/>
        <v>476</v>
      </c>
      <c r="C16" s="185">
        <f t="shared" si="0"/>
        <v>48</v>
      </c>
      <c r="D16" s="184">
        <f t="shared" si="4"/>
        <v>1666</v>
      </c>
      <c r="E16" s="186">
        <f t="shared" si="1"/>
        <v>167</v>
      </c>
      <c r="F16" s="187">
        <f t="shared" si="5"/>
        <v>24</v>
      </c>
      <c r="G16" s="188">
        <f t="shared" si="2"/>
        <v>6</v>
      </c>
      <c r="H16" s="189">
        <f t="shared" si="8"/>
        <v>1833</v>
      </c>
      <c r="I16" s="192">
        <f t="shared" si="6"/>
        <v>1857</v>
      </c>
      <c r="J16" s="191">
        <f t="shared" si="7"/>
        <v>524</v>
      </c>
    </row>
    <row r="17" spans="1:10">
      <c r="A17" s="131">
        <v>24001</v>
      </c>
      <c r="B17" s="184">
        <f t="shared" si="3"/>
        <v>480</v>
      </c>
      <c r="C17" s="185">
        <f t="shared" si="0"/>
        <v>48</v>
      </c>
      <c r="D17" s="184">
        <f t="shared" si="4"/>
        <v>1680</v>
      </c>
      <c r="E17" s="186">
        <f t="shared" si="1"/>
        <v>168</v>
      </c>
      <c r="F17" s="187">
        <f t="shared" si="5"/>
        <v>24</v>
      </c>
      <c r="G17" s="188">
        <f t="shared" si="2"/>
        <v>6</v>
      </c>
      <c r="H17" s="189">
        <f t="shared" si="8"/>
        <v>1848</v>
      </c>
      <c r="I17" s="192">
        <f t="shared" si="6"/>
        <v>1872</v>
      </c>
      <c r="J17" s="191">
        <f t="shared" si="7"/>
        <v>528</v>
      </c>
    </row>
    <row r="18" spans="1:10">
      <c r="A18" s="131">
        <v>25201</v>
      </c>
      <c r="B18" s="184">
        <f t="shared" si="3"/>
        <v>504</v>
      </c>
      <c r="C18" s="185">
        <f t="shared" si="0"/>
        <v>50</v>
      </c>
      <c r="D18" s="184">
        <f t="shared" si="4"/>
        <v>1764</v>
      </c>
      <c r="E18" s="186">
        <f t="shared" si="1"/>
        <v>176</v>
      </c>
      <c r="F18" s="187">
        <f t="shared" si="5"/>
        <v>25</v>
      </c>
      <c r="G18" s="188">
        <f t="shared" si="2"/>
        <v>6</v>
      </c>
      <c r="H18" s="189">
        <f t="shared" si="8"/>
        <v>1940</v>
      </c>
      <c r="I18" s="192">
        <f t="shared" si="6"/>
        <v>1965</v>
      </c>
      <c r="J18" s="191">
        <f t="shared" si="7"/>
        <v>554</v>
      </c>
    </row>
    <row r="19" spans="1:10">
      <c r="A19" s="131">
        <v>26401</v>
      </c>
      <c r="B19" s="184">
        <f t="shared" si="3"/>
        <v>528</v>
      </c>
      <c r="C19" s="185">
        <f t="shared" si="0"/>
        <v>53</v>
      </c>
      <c r="D19" s="184">
        <f t="shared" si="4"/>
        <v>1848</v>
      </c>
      <c r="E19" s="186">
        <f t="shared" si="1"/>
        <v>185</v>
      </c>
      <c r="F19" s="187">
        <f t="shared" si="5"/>
        <v>26</v>
      </c>
      <c r="G19" s="188">
        <f t="shared" si="2"/>
        <v>7</v>
      </c>
      <c r="H19" s="189">
        <f t="shared" si="8"/>
        <v>2033</v>
      </c>
      <c r="I19" s="192">
        <f t="shared" si="6"/>
        <v>2059</v>
      </c>
      <c r="J19" s="191">
        <f t="shared" si="7"/>
        <v>581</v>
      </c>
    </row>
    <row r="20" spans="1:10">
      <c r="A20" s="131">
        <v>27601</v>
      </c>
      <c r="B20" s="184">
        <f t="shared" si="3"/>
        <v>552</v>
      </c>
      <c r="C20" s="185">
        <f t="shared" si="0"/>
        <v>55</v>
      </c>
      <c r="D20" s="184">
        <f t="shared" si="4"/>
        <v>1932</v>
      </c>
      <c r="E20" s="186">
        <f t="shared" si="1"/>
        <v>193</v>
      </c>
      <c r="F20" s="187">
        <f t="shared" si="5"/>
        <v>28</v>
      </c>
      <c r="G20" s="188">
        <f t="shared" si="2"/>
        <v>7</v>
      </c>
      <c r="H20" s="189">
        <f t="shared" si="8"/>
        <v>2125</v>
      </c>
      <c r="I20" s="192">
        <f t="shared" si="6"/>
        <v>2153</v>
      </c>
      <c r="J20" s="191">
        <f t="shared" si="7"/>
        <v>607</v>
      </c>
    </row>
    <row r="21" spans="1:10">
      <c r="A21" s="131">
        <v>28801</v>
      </c>
      <c r="B21" s="184">
        <f t="shared" si="3"/>
        <v>576</v>
      </c>
      <c r="C21" s="185">
        <f t="shared" si="0"/>
        <v>58</v>
      </c>
      <c r="D21" s="184">
        <f t="shared" si="4"/>
        <v>2016</v>
      </c>
      <c r="E21" s="186">
        <f t="shared" si="1"/>
        <v>202</v>
      </c>
      <c r="F21" s="187">
        <f t="shared" si="5"/>
        <v>29</v>
      </c>
      <c r="G21" s="188">
        <f t="shared" si="2"/>
        <v>7</v>
      </c>
      <c r="H21" s="189">
        <f t="shared" si="8"/>
        <v>2218</v>
      </c>
      <c r="I21" s="192">
        <f t="shared" si="6"/>
        <v>2247</v>
      </c>
      <c r="J21" s="191">
        <f t="shared" si="7"/>
        <v>634</v>
      </c>
    </row>
    <row r="22" spans="1:10">
      <c r="A22" s="131">
        <v>30301</v>
      </c>
      <c r="B22" s="184">
        <f t="shared" si="3"/>
        <v>606</v>
      </c>
      <c r="C22" s="185">
        <f t="shared" si="0"/>
        <v>61</v>
      </c>
      <c r="D22" s="184">
        <f t="shared" si="4"/>
        <v>2121</v>
      </c>
      <c r="E22" s="186">
        <f t="shared" si="1"/>
        <v>212</v>
      </c>
      <c r="F22" s="187">
        <f t="shared" si="5"/>
        <v>30</v>
      </c>
      <c r="G22" s="188">
        <f t="shared" si="2"/>
        <v>8</v>
      </c>
      <c r="H22" s="189">
        <f t="shared" si="8"/>
        <v>2333</v>
      </c>
      <c r="I22" s="192">
        <f t="shared" si="6"/>
        <v>2363</v>
      </c>
      <c r="J22" s="191">
        <f t="shared" si="7"/>
        <v>667</v>
      </c>
    </row>
    <row r="23" spans="1:10">
      <c r="A23" s="131">
        <v>31801</v>
      </c>
      <c r="B23" s="184">
        <f t="shared" si="3"/>
        <v>636</v>
      </c>
      <c r="C23" s="185">
        <f t="shared" si="0"/>
        <v>64</v>
      </c>
      <c r="D23" s="184">
        <f t="shared" si="4"/>
        <v>2226</v>
      </c>
      <c r="E23" s="186">
        <f t="shared" si="1"/>
        <v>223</v>
      </c>
      <c r="F23" s="187">
        <f t="shared" si="5"/>
        <v>32</v>
      </c>
      <c r="G23" s="188">
        <f t="shared" si="2"/>
        <v>8</v>
      </c>
      <c r="H23" s="189">
        <f t="shared" si="8"/>
        <v>2449</v>
      </c>
      <c r="I23" s="192">
        <f t="shared" si="6"/>
        <v>2481</v>
      </c>
      <c r="J23" s="191">
        <f t="shared" si="7"/>
        <v>700</v>
      </c>
    </row>
    <row r="24" spans="1:10">
      <c r="A24" s="131">
        <v>33301</v>
      </c>
      <c r="B24" s="184">
        <f t="shared" si="3"/>
        <v>666</v>
      </c>
      <c r="C24" s="185">
        <f t="shared" si="0"/>
        <v>67</v>
      </c>
      <c r="D24" s="184">
        <f t="shared" si="4"/>
        <v>2331</v>
      </c>
      <c r="E24" s="186">
        <f t="shared" si="1"/>
        <v>233</v>
      </c>
      <c r="F24" s="187">
        <f t="shared" si="5"/>
        <v>33</v>
      </c>
      <c r="G24" s="188">
        <f t="shared" si="2"/>
        <v>8</v>
      </c>
      <c r="H24" s="189">
        <f t="shared" si="8"/>
        <v>2564</v>
      </c>
      <c r="I24" s="192">
        <f t="shared" si="6"/>
        <v>2597</v>
      </c>
      <c r="J24" s="191">
        <f t="shared" si="7"/>
        <v>733</v>
      </c>
    </row>
    <row r="25" spans="1:10">
      <c r="A25" s="131">
        <v>34801</v>
      </c>
      <c r="B25" s="184">
        <f t="shared" si="3"/>
        <v>696</v>
      </c>
      <c r="C25" s="185">
        <f t="shared" si="0"/>
        <v>70</v>
      </c>
      <c r="D25" s="184">
        <f t="shared" si="4"/>
        <v>2436</v>
      </c>
      <c r="E25" s="186">
        <f t="shared" si="1"/>
        <v>244</v>
      </c>
      <c r="F25" s="187">
        <f t="shared" si="5"/>
        <v>35</v>
      </c>
      <c r="G25" s="188">
        <f t="shared" si="2"/>
        <v>9</v>
      </c>
      <c r="H25" s="189">
        <f t="shared" si="8"/>
        <v>2680</v>
      </c>
      <c r="I25" s="192">
        <f t="shared" si="6"/>
        <v>2715</v>
      </c>
      <c r="J25" s="191">
        <f t="shared" si="7"/>
        <v>766</v>
      </c>
    </row>
    <row r="26" spans="1:10">
      <c r="A26" s="131">
        <v>36301</v>
      </c>
      <c r="B26" s="184">
        <f t="shared" si="3"/>
        <v>726</v>
      </c>
      <c r="C26" s="185">
        <f t="shared" si="0"/>
        <v>73</v>
      </c>
      <c r="D26" s="184">
        <f t="shared" si="4"/>
        <v>2541</v>
      </c>
      <c r="E26" s="186">
        <f t="shared" si="1"/>
        <v>254</v>
      </c>
      <c r="F26" s="187">
        <f t="shared" si="5"/>
        <v>36</v>
      </c>
      <c r="G26" s="188">
        <f t="shared" si="2"/>
        <v>9</v>
      </c>
      <c r="H26" s="189">
        <f t="shared" si="8"/>
        <v>2795</v>
      </c>
      <c r="I26" s="192">
        <f t="shared" si="6"/>
        <v>2831</v>
      </c>
      <c r="J26" s="191">
        <f t="shared" si="7"/>
        <v>799</v>
      </c>
    </row>
    <row r="27" spans="1:10">
      <c r="A27" s="131">
        <v>38201</v>
      </c>
      <c r="B27" s="184">
        <f t="shared" si="3"/>
        <v>764</v>
      </c>
      <c r="C27" s="185">
        <f t="shared" si="0"/>
        <v>76</v>
      </c>
      <c r="D27" s="184">
        <f t="shared" si="4"/>
        <v>2674</v>
      </c>
      <c r="E27" s="186">
        <f t="shared" si="1"/>
        <v>267</v>
      </c>
      <c r="F27" s="187">
        <f t="shared" si="5"/>
        <v>38</v>
      </c>
      <c r="G27" s="188">
        <f t="shared" si="2"/>
        <v>10</v>
      </c>
      <c r="H27" s="189">
        <f t="shared" si="8"/>
        <v>2941</v>
      </c>
      <c r="I27" s="192">
        <f t="shared" si="6"/>
        <v>2979</v>
      </c>
      <c r="J27" s="191">
        <f t="shared" si="7"/>
        <v>840</v>
      </c>
    </row>
    <row r="28" spans="1:10">
      <c r="A28" s="131">
        <v>40101</v>
      </c>
      <c r="B28" s="184">
        <f t="shared" si="3"/>
        <v>802</v>
      </c>
      <c r="C28" s="185">
        <f t="shared" si="0"/>
        <v>80</v>
      </c>
      <c r="D28" s="184">
        <f t="shared" si="4"/>
        <v>2807</v>
      </c>
      <c r="E28" s="186">
        <f t="shared" si="1"/>
        <v>281</v>
      </c>
      <c r="F28" s="187">
        <f t="shared" si="5"/>
        <v>40</v>
      </c>
      <c r="G28" s="188">
        <f t="shared" si="2"/>
        <v>10</v>
      </c>
      <c r="H28" s="189">
        <f t="shared" si="8"/>
        <v>3088</v>
      </c>
      <c r="I28" s="192">
        <f t="shared" si="6"/>
        <v>3128</v>
      </c>
      <c r="J28" s="191">
        <f t="shared" si="7"/>
        <v>882</v>
      </c>
    </row>
    <row r="29" spans="1:10">
      <c r="A29" s="131">
        <v>42001</v>
      </c>
      <c r="B29" s="184">
        <f t="shared" si="3"/>
        <v>840</v>
      </c>
      <c r="C29" s="185">
        <f t="shared" si="0"/>
        <v>84</v>
      </c>
      <c r="D29" s="184">
        <f t="shared" si="4"/>
        <v>2940</v>
      </c>
      <c r="E29" s="186">
        <f t="shared" si="1"/>
        <v>294</v>
      </c>
      <c r="F29" s="187">
        <f t="shared" si="5"/>
        <v>42</v>
      </c>
      <c r="G29" s="188">
        <f t="shared" si="2"/>
        <v>11</v>
      </c>
      <c r="H29" s="189">
        <f t="shared" si="8"/>
        <v>3234</v>
      </c>
      <c r="I29" s="192">
        <f t="shared" si="6"/>
        <v>3276</v>
      </c>
      <c r="J29" s="191">
        <f t="shared" si="7"/>
        <v>924</v>
      </c>
    </row>
    <row r="30" spans="1:10" ht="16.8" thickBot="1">
      <c r="A30" s="131">
        <v>43901</v>
      </c>
      <c r="B30" s="193">
        <f t="shared" si="3"/>
        <v>878</v>
      </c>
      <c r="C30" s="194">
        <f>ROUND(A30*1%*20%,0)</f>
        <v>88</v>
      </c>
      <c r="D30" s="193">
        <f t="shared" si="4"/>
        <v>3073</v>
      </c>
      <c r="E30" s="195">
        <f>ROUND(A30*1%*70%,0)</f>
        <v>307</v>
      </c>
      <c r="F30" s="187">
        <f t="shared" si="5"/>
        <v>44</v>
      </c>
      <c r="G30" s="196">
        <f>ROUND(A30*0.025%,0)</f>
        <v>11</v>
      </c>
      <c r="H30" s="197">
        <f t="shared" si="8"/>
        <v>3380</v>
      </c>
      <c r="I30" s="198">
        <f t="shared" si="6"/>
        <v>3424</v>
      </c>
      <c r="J30" s="191">
        <f t="shared" si="7"/>
        <v>966</v>
      </c>
    </row>
  </sheetData>
  <mergeCells count="4">
    <mergeCell ref="A1:A2"/>
    <mergeCell ref="B1:C1"/>
    <mergeCell ref="D1:F1"/>
    <mergeCell ref="H2:H3"/>
  </mergeCells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workbookViewId="0">
      <selection activeCell="N14" sqref="N14"/>
    </sheetView>
  </sheetViews>
  <sheetFormatPr defaultRowHeight="16.2"/>
  <cols>
    <col min="2" max="4" width="8.88671875" customWidth="1"/>
    <col min="6" max="8" width="8.88671875" customWidth="1"/>
  </cols>
  <sheetData>
    <row r="1" spans="1:12" ht="16.2" customHeight="1">
      <c r="A1" s="215" t="s">
        <v>53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>
      <c r="A3" s="216" t="s">
        <v>54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</row>
  </sheetData>
  <mergeCells count="2">
    <mergeCell ref="A1:L2"/>
    <mergeCell ref="A3:L3"/>
  </mergeCells>
  <phoneticPr fontId="13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7170" r:id="rId4">
          <objectPr defaultSize="0" r:id="rId5">
            <anchor moveWithCells="1">
              <from>
                <xdr:col>0</xdr:col>
                <xdr:colOff>434340</xdr:colOff>
                <xdr:row>3</xdr:row>
                <xdr:rowOff>30480</xdr:rowOff>
              </from>
              <to>
                <xdr:col>11</xdr:col>
                <xdr:colOff>571500</xdr:colOff>
                <xdr:row>48</xdr:row>
                <xdr:rowOff>167640</xdr:rowOff>
              </to>
            </anchor>
          </objectPr>
        </oleObject>
      </mc:Choice>
      <mc:Fallback>
        <oleObject progId="Word.Document.8" shapeId="7170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B25" sqref="B25"/>
    </sheetView>
  </sheetViews>
  <sheetFormatPr defaultRowHeight="16.2"/>
  <sheetData>
    <row r="1" spans="1:8" ht="24.6">
      <c r="A1" s="134"/>
      <c r="B1" s="135" t="s">
        <v>26</v>
      </c>
      <c r="C1" s="136"/>
      <c r="D1" s="136"/>
      <c r="E1" s="136"/>
      <c r="F1" s="136"/>
      <c r="G1" s="134"/>
      <c r="H1" s="134"/>
    </row>
    <row r="2" spans="1:8" ht="16.8" thickBot="1">
      <c r="A2" s="134"/>
      <c r="B2" s="136" t="s">
        <v>27</v>
      </c>
      <c r="C2" s="136"/>
      <c r="D2" s="136"/>
      <c r="E2" s="136"/>
      <c r="F2" s="136"/>
      <c r="G2" s="134"/>
      <c r="H2" s="137" t="s">
        <v>28</v>
      </c>
    </row>
    <row r="3" spans="1:8">
      <c r="A3" s="217" t="s">
        <v>29</v>
      </c>
      <c r="B3" s="219" t="s">
        <v>30</v>
      </c>
      <c r="C3" s="221" t="s">
        <v>31</v>
      </c>
      <c r="D3" s="222"/>
      <c r="E3" s="222"/>
      <c r="F3" s="223"/>
      <c r="G3" s="224" t="s">
        <v>32</v>
      </c>
      <c r="H3" s="226" t="s">
        <v>33</v>
      </c>
    </row>
    <row r="4" spans="1:8">
      <c r="A4" s="218"/>
      <c r="B4" s="220"/>
      <c r="C4" s="138" t="s">
        <v>34</v>
      </c>
      <c r="D4" s="139" t="s">
        <v>35</v>
      </c>
      <c r="E4" s="140" t="s">
        <v>36</v>
      </c>
      <c r="F4" s="140" t="s">
        <v>37</v>
      </c>
      <c r="G4" s="225"/>
      <c r="H4" s="227"/>
    </row>
    <row r="5" spans="1:8">
      <c r="A5" s="141">
        <v>1</v>
      </c>
      <c r="B5" s="142">
        <v>23800</v>
      </c>
      <c r="C5" s="143">
        <f t="shared" ref="C5:C52" si="0">+ROUND(B5*0.0469*0.3,0)</f>
        <v>335</v>
      </c>
      <c r="D5" s="144">
        <f t="shared" ref="D5:D17" si="1">+C5*2</f>
        <v>670</v>
      </c>
      <c r="E5" s="143">
        <f t="shared" ref="E5:E52" si="2">+C5*3</f>
        <v>1005</v>
      </c>
      <c r="F5" s="145">
        <f t="shared" ref="F5:F52" si="3">+C5*4</f>
        <v>1340</v>
      </c>
      <c r="G5" s="146">
        <f t="shared" ref="G5:G52" si="4">+ROUND(B5*0.0469*0.6*1.58,0)</f>
        <v>1058</v>
      </c>
      <c r="H5" s="147">
        <f t="shared" ref="H5:H52" si="5">+ROUND(B5*0.0469*0.1*1.58,0)</f>
        <v>176</v>
      </c>
    </row>
    <row r="6" spans="1:8">
      <c r="A6" s="148">
        <f t="shared" ref="A6:A52" si="6">+A5+1</f>
        <v>2</v>
      </c>
      <c r="B6" s="149">
        <v>24000</v>
      </c>
      <c r="C6" s="150">
        <f t="shared" si="0"/>
        <v>338</v>
      </c>
      <c r="D6" s="151">
        <f t="shared" si="1"/>
        <v>676</v>
      </c>
      <c r="E6" s="151">
        <f t="shared" si="2"/>
        <v>1014</v>
      </c>
      <c r="F6" s="152">
        <f t="shared" si="3"/>
        <v>1352</v>
      </c>
      <c r="G6" s="153">
        <f t="shared" si="4"/>
        <v>1067</v>
      </c>
      <c r="H6" s="154">
        <f t="shared" si="5"/>
        <v>178</v>
      </c>
    </row>
    <row r="7" spans="1:8">
      <c r="A7" s="148">
        <f t="shared" si="6"/>
        <v>3</v>
      </c>
      <c r="B7" s="149">
        <v>25200</v>
      </c>
      <c r="C7" s="155">
        <f t="shared" si="0"/>
        <v>355</v>
      </c>
      <c r="D7" s="151">
        <f t="shared" si="1"/>
        <v>710</v>
      </c>
      <c r="E7" s="151">
        <f t="shared" si="2"/>
        <v>1065</v>
      </c>
      <c r="F7" s="152">
        <f t="shared" si="3"/>
        <v>1420</v>
      </c>
      <c r="G7" s="153">
        <f t="shared" si="4"/>
        <v>1120</v>
      </c>
      <c r="H7" s="154">
        <f t="shared" si="5"/>
        <v>187</v>
      </c>
    </row>
    <row r="8" spans="1:8">
      <c r="A8" s="148">
        <f t="shared" si="6"/>
        <v>4</v>
      </c>
      <c r="B8" s="149">
        <v>26400</v>
      </c>
      <c r="C8" s="155">
        <f t="shared" si="0"/>
        <v>371</v>
      </c>
      <c r="D8" s="151">
        <f t="shared" si="1"/>
        <v>742</v>
      </c>
      <c r="E8" s="151">
        <f t="shared" si="2"/>
        <v>1113</v>
      </c>
      <c r="F8" s="152">
        <f t="shared" si="3"/>
        <v>1484</v>
      </c>
      <c r="G8" s="153">
        <f t="shared" si="4"/>
        <v>1174</v>
      </c>
      <c r="H8" s="154">
        <f t="shared" si="5"/>
        <v>196</v>
      </c>
    </row>
    <row r="9" spans="1:8">
      <c r="A9" s="148">
        <f t="shared" si="6"/>
        <v>5</v>
      </c>
      <c r="B9" s="149">
        <v>27600</v>
      </c>
      <c r="C9" s="155">
        <f t="shared" si="0"/>
        <v>388</v>
      </c>
      <c r="D9" s="151">
        <f t="shared" si="1"/>
        <v>776</v>
      </c>
      <c r="E9" s="151">
        <f t="shared" si="2"/>
        <v>1164</v>
      </c>
      <c r="F9" s="152">
        <f t="shared" si="3"/>
        <v>1552</v>
      </c>
      <c r="G9" s="153">
        <f t="shared" si="4"/>
        <v>1227</v>
      </c>
      <c r="H9" s="154">
        <f t="shared" si="5"/>
        <v>205</v>
      </c>
    </row>
    <row r="10" spans="1:8">
      <c r="A10" s="141">
        <f t="shared" si="6"/>
        <v>6</v>
      </c>
      <c r="B10" s="156">
        <v>28800</v>
      </c>
      <c r="C10" s="157">
        <f t="shared" si="0"/>
        <v>405</v>
      </c>
      <c r="D10" s="158">
        <f t="shared" si="1"/>
        <v>810</v>
      </c>
      <c r="E10" s="158">
        <f t="shared" si="2"/>
        <v>1215</v>
      </c>
      <c r="F10" s="159">
        <f t="shared" si="3"/>
        <v>1620</v>
      </c>
      <c r="G10" s="153">
        <f t="shared" si="4"/>
        <v>1280</v>
      </c>
      <c r="H10" s="154">
        <f t="shared" si="5"/>
        <v>213</v>
      </c>
    </row>
    <row r="11" spans="1:8">
      <c r="A11" s="148">
        <f t="shared" si="6"/>
        <v>7</v>
      </c>
      <c r="B11" s="149">
        <v>30300</v>
      </c>
      <c r="C11" s="155">
        <f t="shared" si="0"/>
        <v>426</v>
      </c>
      <c r="D11" s="151">
        <f t="shared" si="1"/>
        <v>852</v>
      </c>
      <c r="E11" s="151">
        <f t="shared" si="2"/>
        <v>1278</v>
      </c>
      <c r="F11" s="152">
        <f t="shared" si="3"/>
        <v>1704</v>
      </c>
      <c r="G11" s="160">
        <f t="shared" si="4"/>
        <v>1347</v>
      </c>
      <c r="H11" s="161">
        <f t="shared" si="5"/>
        <v>225</v>
      </c>
    </row>
    <row r="12" spans="1:8">
      <c r="A12" s="148">
        <f t="shared" si="6"/>
        <v>8</v>
      </c>
      <c r="B12" s="149">
        <v>31800</v>
      </c>
      <c r="C12" s="155">
        <f t="shared" si="0"/>
        <v>447</v>
      </c>
      <c r="D12" s="151">
        <f t="shared" si="1"/>
        <v>894</v>
      </c>
      <c r="E12" s="151">
        <f t="shared" si="2"/>
        <v>1341</v>
      </c>
      <c r="F12" s="152">
        <f t="shared" si="3"/>
        <v>1788</v>
      </c>
      <c r="G12" s="153">
        <f t="shared" si="4"/>
        <v>1414</v>
      </c>
      <c r="H12" s="154">
        <f t="shared" si="5"/>
        <v>236</v>
      </c>
    </row>
    <row r="13" spans="1:8">
      <c r="A13" s="148">
        <f t="shared" si="6"/>
        <v>9</v>
      </c>
      <c r="B13" s="149">
        <v>33300</v>
      </c>
      <c r="C13" s="155">
        <f t="shared" si="0"/>
        <v>469</v>
      </c>
      <c r="D13" s="151">
        <f t="shared" si="1"/>
        <v>938</v>
      </c>
      <c r="E13" s="151">
        <f t="shared" si="2"/>
        <v>1407</v>
      </c>
      <c r="F13" s="152">
        <f t="shared" si="3"/>
        <v>1876</v>
      </c>
      <c r="G13" s="153">
        <f t="shared" si="4"/>
        <v>1481</v>
      </c>
      <c r="H13" s="154">
        <f t="shared" si="5"/>
        <v>247</v>
      </c>
    </row>
    <row r="14" spans="1:8">
      <c r="A14" s="148">
        <f t="shared" si="6"/>
        <v>10</v>
      </c>
      <c r="B14" s="149">
        <v>34800</v>
      </c>
      <c r="C14" s="155">
        <f t="shared" si="0"/>
        <v>490</v>
      </c>
      <c r="D14" s="151">
        <f t="shared" si="1"/>
        <v>980</v>
      </c>
      <c r="E14" s="151">
        <f t="shared" si="2"/>
        <v>1470</v>
      </c>
      <c r="F14" s="152">
        <f t="shared" si="3"/>
        <v>1960</v>
      </c>
      <c r="G14" s="153">
        <f t="shared" si="4"/>
        <v>1547</v>
      </c>
      <c r="H14" s="154">
        <f t="shared" si="5"/>
        <v>258</v>
      </c>
    </row>
    <row r="15" spans="1:8">
      <c r="A15" s="141">
        <f t="shared" si="6"/>
        <v>11</v>
      </c>
      <c r="B15" s="156">
        <v>36300</v>
      </c>
      <c r="C15" s="157">
        <f t="shared" si="0"/>
        <v>511</v>
      </c>
      <c r="D15" s="158">
        <f t="shared" si="1"/>
        <v>1022</v>
      </c>
      <c r="E15" s="158">
        <f t="shared" si="2"/>
        <v>1533</v>
      </c>
      <c r="F15" s="159">
        <f t="shared" si="3"/>
        <v>2044</v>
      </c>
      <c r="G15" s="153">
        <f t="shared" si="4"/>
        <v>1614</v>
      </c>
      <c r="H15" s="154">
        <f t="shared" si="5"/>
        <v>269</v>
      </c>
    </row>
    <row r="16" spans="1:8">
      <c r="A16" s="148">
        <f t="shared" si="6"/>
        <v>12</v>
      </c>
      <c r="B16" s="149">
        <v>38200</v>
      </c>
      <c r="C16" s="155">
        <f t="shared" si="0"/>
        <v>537</v>
      </c>
      <c r="D16" s="151">
        <f t="shared" si="1"/>
        <v>1074</v>
      </c>
      <c r="E16" s="151">
        <f t="shared" si="2"/>
        <v>1611</v>
      </c>
      <c r="F16" s="152">
        <f t="shared" si="3"/>
        <v>2148</v>
      </c>
      <c r="G16" s="160">
        <f t="shared" si="4"/>
        <v>1698</v>
      </c>
      <c r="H16" s="161">
        <f t="shared" si="5"/>
        <v>283</v>
      </c>
    </row>
    <row r="17" spans="1:8">
      <c r="A17" s="148">
        <f t="shared" si="6"/>
        <v>13</v>
      </c>
      <c r="B17" s="149">
        <v>40100</v>
      </c>
      <c r="C17" s="155">
        <f t="shared" si="0"/>
        <v>564</v>
      </c>
      <c r="D17" s="151">
        <f t="shared" si="1"/>
        <v>1128</v>
      </c>
      <c r="E17" s="151">
        <f t="shared" si="2"/>
        <v>1692</v>
      </c>
      <c r="F17" s="152">
        <f t="shared" si="3"/>
        <v>2256</v>
      </c>
      <c r="G17" s="153">
        <f t="shared" si="4"/>
        <v>1783</v>
      </c>
      <c r="H17" s="154">
        <f t="shared" si="5"/>
        <v>297</v>
      </c>
    </row>
    <row r="18" spans="1:8">
      <c r="A18" s="148">
        <f t="shared" si="6"/>
        <v>14</v>
      </c>
      <c r="B18" s="149">
        <v>42000</v>
      </c>
      <c r="C18" s="155">
        <f t="shared" si="0"/>
        <v>591</v>
      </c>
      <c r="D18" s="151">
        <f>+C18*2</f>
        <v>1182</v>
      </c>
      <c r="E18" s="151">
        <f t="shared" si="2"/>
        <v>1773</v>
      </c>
      <c r="F18" s="152">
        <f t="shared" si="3"/>
        <v>2364</v>
      </c>
      <c r="G18" s="153">
        <f t="shared" si="4"/>
        <v>1867</v>
      </c>
      <c r="H18" s="154">
        <f t="shared" si="5"/>
        <v>311</v>
      </c>
    </row>
    <row r="19" spans="1:8">
      <c r="A19" s="148">
        <f t="shared" si="6"/>
        <v>15</v>
      </c>
      <c r="B19" s="149">
        <v>43900</v>
      </c>
      <c r="C19" s="155">
        <f t="shared" si="0"/>
        <v>618</v>
      </c>
      <c r="D19" s="151">
        <f t="shared" ref="D19:D52" si="7">+C19*2</f>
        <v>1236</v>
      </c>
      <c r="E19" s="151">
        <f t="shared" si="2"/>
        <v>1854</v>
      </c>
      <c r="F19" s="152">
        <f t="shared" si="3"/>
        <v>2472</v>
      </c>
      <c r="G19" s="153">
        <f t="shared" si="4"/>
        <v>1952</v>
      </c>
      <c r="H19" s="154">
        <f t="shared" si="5"/>
        <v>325</v>
      </c>
    </row>
    <row r="20" spans="1:8">
      <c r="A20" s="141">
        <f t="shared" si="6"/>
        <v>16</v>
      </c>
      <c r="B20" s="156">
        <v>45800</v>
      </c>
      <c r="C20" s="157">
        <f t="shared" si="0"/>
        <v>644</v>
      </c>
      <c r="D20" s="158">
        <f t="shared" si="7"/>
        <v>1288</v>
      </c>
      <c r="E20" s="158">
        <f t="shared" si="2"/>
        <v>1932</v>
      </c>
      <c r="F20" s="159">
        <f t="shared" si="3"/>
        <v>2576</v>
      </c>
      <c r="G20" s="153">
        <f t="shared" si="4"/>
        <v>2036</v>
      </c>
      <c r="H20" s="154">
        <f t="shared" si="5"/>
        <v>339</v>
      </c>
    </row>
    <row r="21" spans="1:8">
      <c r="A21" s="148">
        <f t="shared" si="6"/>
        <v>17</v>
      </c>
      <c r="B21" s="149">
        <v>48200</v>
      </c>
      <c r="C21" s="155">
        <f t="shared" si="0"/>
        <v>678</v>
      </c>
      <c r="D21" s="151">
        <f t="shared" si="7"/>
        <v>1356</v>
      </c>
      <c r="E21" s="151">
        <f t="shared" si="2"/>
        <v>2034</v>
      </c>
      <c r="F21" s="152">
        <f t="shared" si="3"/>
        <v>2712</v>
      </c>
      <c r="G21" s="160">
        <f t="shared" si="4"/>
        <v>2143</v>
      </c>
      <c r="H21" s="161">
        <f t="shared" si="5"/>
        <v>357</v>
      </c>
    </row>
    <row r="22" spans="1:8">
      <c r="A22" s="148">
        <f t="shared" si="6"/>
        <v>18</v>
      </c>
      <c r="B22" s="149">
        <v>50600</v>
      </c>
      <c r="C22" s="155">
        <f t="shared" si="0"/>
        <v>712</v>
      </c>
      <c r="D22" s="151">
        <f t="shared" si="7"/>
        <v>1424</v>
      </c>
      <c r="E22" s="151">
        <f t="shared" si="2"/>
        <v>2136</v>
      </c>
      <c r="F22" s="152">
        <f t="shared" si="3"/>
        <v>2848</v>
      </c>
      <c r="G22" s="153">
        <f t="shared" si="4"/>
        <v>2250</v>
      </c>
      <c r="H22" s="154">
        <f t="shared" si="5"/>
        <v>375</v>
      </c>
    </row>
    <row r="23" spans="1:8">
      <c r="A23" s="148">
        <f t="shared" si="6"/>
        <v>19</v>
      </c>
      <c r="B23" s="149">
        <v>53000</v>
      </c>
      <c r="C23" s="155">
        <f t="shared" si="0"/>
        <v>746</v>
      </c>
      <c r="D23" s="151">
        <f t="shared" si="7"/>
        <v>1492</v>
      </c>
      <c r="E23" s="151">
        <f t="shared" si="2"/>
        <v>2238</v>
      </c>
      <c r="F23" s="152">
        <f t="shared" si="3"/>
        <v>2984</v>
      </c>
      <c r="G23" s="153">
        <f t="shared" si="4"/>
        <v>2356</v>
      </c>
      <c r="H23" s="154">
        <f t="shared" si="5"/>
        <v>393</v>
      </c>
    </row>
    <row r="24" spans="1:8">
      <c r="A24" s="148">
        <f t="shared" si="6"/>
        <v>20</v>
      </c>
      <c r="B24" s="149">
        <v>55400</v>
      </c>
      <c r="C24" s="155">
        <f t="shared" si="0"/>
        <v>779</v>
      </c>
      <c r="D24" s="151">
        <f t="shared" si="7"/>
        <v>1558</v>
      </c>
      <c r="E24" s="151">
        <f t="shared" si="2"/>
        <v>2337</v>
      </c>
      <c r="F24" s="152">
        <f t="shared" si="3"/>
        <v>3116</v>
      </c>
      <c r="G24" s="153">
        <f t="shared" si="4"/>
        <v>2463</v>
      </c>
      <c r="H24" s="154">
        <f t="shared" si="5"/>
        <v>411</v>
      </c>
    </row>
    <row r="25" spans="1:8">
      <c r="A25" s="141">
        <f t="shared" si="6"/>
        <v>21</v>
      </c>
      <c r="B25" s="156">
        <v>57800</v>
      </c>
      <c r="C25" s="157">
        <f t="shared" si="0"/>
        <v>813</v>
      </c>
      <c r="D25" s="158">
        <f t="shared" si="7"/>
        <v>1626</v>
      </c>
      <c r="E25" s="158">
        <f t="shared" si="2"/>
        <v>2439</v>
      </c>
      <c r="F25" s="159">
        <f t="shared" si="3"/>
        <v>3252</v>
      </c>
      <c r="G25" s="153">
        <f t="shared" si="4"/>
        <v>2570</v>
      </c>
      <c r="H25" s="154">
        <f t="shared" si="5"/>
        <v>428</v>
      </c>
    </row>
    <row r="26" spans="1:8">
      <c r="A26" s="162">
        <f t="shared" si="6"/>
        <v>22</v>
      </c>
      <c r="B26" s="149">
        <v>60800</v>
      </c>
      <c r="C26" s="155">
        <f>+ROUND(B26*0.0469*0.3,0)</f>
        <v>855</v>
      </c>
      <c r="D26" s="151">
        <f t="shared" si="7"/>
        <v>1710</v>
      </c>
      <c r="E26" s="155">
        <f t="shared" si="2"/>
        <v>2565</v>
      </c>
      <c r="F26" s="163">
        <f t="shared" si="3"/>
        <v>3420</v>
      </c>
      <c r="G26" s="160">
        <f t="shared" si="4"/>
        <v>2703</v>
      </c>
      <c r="H26" s="161">
        <f t="shared" si="5"/>
        <v>451</v>
      </c>
    </row>
    <row r="27" spans="1:8">
      <c r="A27" s="148">
        <f t="shared" si="6"/>
        <v>23</v>
      </c>
      <c r="B27" s="149">
        <v>63800</v>
      </c>
      <c r="C27" s="155">
        <f t="shared" si="0"/>
        <v>898</v>
      </c>
      <c r="D27" s="151">
        <f t="shared" si="7"/>
        <v>1796</v>
      </c>
      <c r="E27" s="155">
        <f t="shared" si="2"/>
        <v>2694</v>
      </c>
      <c r="F27" s="163">
        <f t="shared" si="3"/>
        <v>3592</v>
      </c>
      <c r="G27" s="153">
        <f t="shared" si="4"/>
        <v>2837</v>
      </c>
      <c r="H27" s="154">
        <f t="shared" si="5"/>
        <v>473</v>
      </c>
    </row>
    <row r="28" spans="1:8">
      <c r="A28" s="148">
        <f t="shared" si="6"/>
        <v>24</v>
      </c>
      <c r="B28" s="149">
        <v>66800</v>
      </c>
      <c r="C28" s="155">
        <f t="shared" si="0"/>
        <v>940</v>
      </c>
      <c r="D28" s="151">
        <f t="shared" si="7"/>
        <v>1880</v>
      </c>
      <c r="E28" s="155">
        <f t="shared" si="2"/>
        <v>2820</v>
      </c>
      <c r="F28" s="163">
        <f t="shared" si="3"/>
        <v>3760</v>
      </c>
      <c r="G28" s="153">
        <f t="shared" si="4"/>
        <v>2970</v>
      </c>
      <c r="H28" s="154">
        <f t="shared" si="5"/>
        <v>495</v>
      </c>
    </row>
    <row r="29" spans="1:8">
      <c r="A29" s="148">
        <f t="shared" si="6"/>
        <v>25</v>
      </c>
      <c r="B29" s="149">
        <v>69800</v>
      </c>
      <c r="C29" s="155">
        <f t="shared" si="0"/>
        <v>982</v>
      </c>
      <c r="D29" s="151">
        <f t="shared" si="7"/>
        <v>1964</v>
      </c>
      <c r="E29" s="155">
        <f t="shared" si="2"/>
        <v>2946</v>
      </c>
      <c r="F29" s="163">
        <f t="shared" si="3"/>
        <v>3928</v>
      </c>
      <c r="G29" s="153">
        <f t="shared" si="4"/>
        <v>3103</v>
      </c>
      <c r="H29" s="154">
        <f t="shared" si="5"/>
        <v>517</v>
      </c>
    </row>
    <row r="30" spans="1:8">
      <c r="A30" s="141">
        <f t="shared" si="6"/>
        <v>26</v>
      </c>
      <c r="B30" s="156">
        <v>72800</v>
      </c>
      <c r="C30" s="157">
        <f t="shared" si="0"/>
        <v>1024</v>
      </c>
      <c r="D30" s="158">
        <f t="shared" si="7"/>
        <v>2048</v>
      </c>
      <c r="E30" s="157">
        <f t="shared" si="2"/>
        <v>3072</v>
      </c>
      <c r="F30" s="164">
        <f t="shared" si="3"/>
        <v>4096</v>
      </c>
      <c r="G30" s="153">
        <f t="shared" si="4"/>
        <v>3237</v>
      </c>
      <c r="H30" s="154">
        <f t="shared" si="5"/>
        <v>539</v>
      </c>
    </row>
    <row r="31" spans="1:8">
      <c r="A31" s="148">
        <f t="shared" si="6"/>
        <v>27</v>
      </c>
      <c r="B31" s="165">
        <v>76500</v>
      </c>
      <c r="C31" s="155">
        <f>+ROUND(B31*0.0469*0.3,0)</f>
        <v>1076</v>
      </c>
      <c r="D31" s="151">
        <f t="shared" si="7"/>
        <v>2152</v>
      </c>
      <c r="E31" s="151">
        <f t="shared" si="2"/>
        <v>3228</v>
      </c>
      <c r="F31" s="152">
        <f t="shared" si="3"/>
        <v>4304</v>
      </c>
      <c r="G31" s="160">
        <f t="shared" si="4"/>
        <v>3401</v>
      </c>
      <c r="H31" s="161">
        <f t="shared" si="5"/>
        <v>567</v>
      </c>
    </row>
    <row r="32" spans="1:8">
      <c r="A32" s="148">
        <f t="shared" si="6"/>
        <v>28</v>
      </c>
      <c r="B32" s="165">
        <v>80200</v>
      </c>
      <c r="C32" s="155">
        <f t="shared" si="0"/>
        <v>1128</v>
      </c>
      <c r="D32" s="151">
        <f t="shared" si="7"/>
        <v>2256</v>
      </c>
      <c r="E32" s="151">
        <f t="shared" si="2"/>
        <v>3384</v>
      </c>
      <c r="F32" s="152">
        <f t="shared" si="3"/>
        <v>4512</v>
      </c>
      <c r="G32" s="153">
        <f t="shared" si="4"/>
        <v>3566</v>
      </c>
      <c r="H32" s="154">
        <f t="shared" si="5"/>
        <v>594</v>
      </c>
    </row>
    <row r="33" spans="1:8">
      <c r="A33" s="148">
        <f t="shared" si="6"/>
        <v>29</v>
      </c>
      <c r="B33" s="149">
        <v>83900</v>
      </c>
      <c r="C33" s="155">
        <f t="shared" si="0"/>
        <v>1180</v>
      </c>
      <c r="D33" s="151">
        <f t="shared" si="7"/>
        <v>2360</v>
      </c>
      <c r="E33" s="151">
        <f t="shared" si="2"/>
        <v>3540</v>
      </c>
      <c r="F33" s="152">
        <f t="shared" si="3"/>
        <v>4720</v>
      </c>
      <c r="G33" s="153">
        <f t="shared" si="4"/>
        <v>3730</v>
      </c>
      <c r="H33" s="154">
        <f t="shared" si="5"/>
        <v>622</v>
      </c>
    </row>
    <row r="34" spans="1:8">
      <c r="A34" s="141">
        <f t="shared" si="6"/>
        <v>30</v>
      </c>
      <c r="B34" s="156">
        <v>87600</v>
      </c>
      <c r="C34" s="157">
        <f t="shared" si="0"/>
        <v>1233</v>
      </c>
      <c r="D34" s="158">
        <f t="shared" si="7"/>
        <v>2466</v>
      </c>
      <c r="E34" s="158">
        <f t="shared" si="2"/>
        <v>3699</v>
      </c>
      <c r="F34" s="159">
        <f t="shared" si="3"/>
        <v>4932</v>
      </c>
      <c r="G34" s="153">
        <f t="shared" si="4"/>
        <v>3895</v>
      </c>
      <c r="H34" s="154">
        <f t="shared" si="5"/>
        <v>649</v>
      </c>
    </row>
    <row r="35" spans="1:8">
      <c r="A35" s="148">
        <f t="shared" si="6"/>
        <v>31</v>
      </c>
      <c r="B35" s="149">
        <v>92100</v>
      </c>
      <c r="C35" s="155">
        <f>+ROUND(B35*0.0469*0.3,0)</f>
        <v>1296</v>
      </c>
      <c r="D35" s="151">
        <f t="shared" si="7"/>
        <v>2592</v>
      </c>
      <c r="E35" s="155">
        <f t="shared" si="2"/>
        <v>3888</v>
      </c>
      <c r="F35" s="163">
        <f t="shared" si="3"/>
        <v>5184</v>
      </c>
      <c r="G35" s="160">
        <f t="shared" si="4"/>
        <v>4095</v>
      </c>
      <c r="H35" s="161">
        <f t="shared" si="5"/>
        <v>682</v>
      </c>
    </row>
    <row r="36" spans="1:8">
      <c r="A36" s="148">
        <f t="shared" si="6"/>
        <v>32</v>
      </c>
      <c r="B36" s="149">
        <v>96600</v>
      </c>
      <c r="C36" s="155">
        <f t="shared" si="0"/>
        <v>1359</v>
      </c>
      <c r="D36" s="151">
        <f t="shared" si="7"/>
        <v>2718</v>
      </c>
      <c r="E36" s="155">
        <f t="shared" si="2"/>
        <v>4077</v>
      </c>
      <c r="F36" s="163">
        <f t="shared" si="3"/>
        <v>5436</v>
      </c>
      <c r="G36" s="153">
        <f t="shared" si="4"/>
        <v>4295</v>
      </c>
      <c r="H36" s="154">
        <f t="shared" si="5"/>
        <v>716</v>
      </c>
    </row>
    <row r="37" spans="1:8">
      <c r="A37" s="148">
        <f t="shared" si="6"/>
        <v>33</v>
      </c>
      <c r="B37" s="149">
        <v>101100</v>
      </c>
      <c r="C37" s="155">
        <f t="shared" si="0"/>
        <v>1422</v>
      </c>
      <c r="D37" s="151">
        <f t="shared" si="7"/>
        <v>2844</v>
      </c>
      <c r="E37" s="155">
        <f t="shared" si="2"/>
        <v>4266</v>
      </c>
      <c r="F37" s="163">
        <f t="shared" si="3"/>
        <v>5688</v>
      </c>
      <c r="G37" s="153">
        <f t="shared" si="4"/>
        <v>4495</v>
      </c>
      <c r="H37" s="154">
        <f t="shared" si="5"/>
        <v>749</v>
      </c>
    </row>
    <row r="38" spans="1:8">
      <c r="A38" s="148">
        <f t="shared" si="6"/>
        <v>34</v>
      </c>
      <c r="B38" s="149">
        <v>105600</v>
      </c>
      <c r="C38" s="155">
        <f t="shared" si="0"/>
        <v>1486</v>
      </c>
      <c r="D38" s="151">
        <f t="shared" si="7"/>
        <v>2972</v>
      </c>
      <c r="E38" s="155">
        <f t="shared" si="2"/>
        <v>4458</v>
      </c>
      <c r="F38" s="163">
        <f t="shared" si="3"/>
        <v>5944</v>
      </c>
      <c r="G38" s="153">
        <f t="shared" si="4"/>
        <v>4695</v>
      </c>
      <c r="H38" s="154">
        <f t="shared" si="5"/>
        <v>783</v>
      </c>
    </row>
    <row r="39" spans="1:8">
      <c r="A39" s="141">
        <f t="shared" si="6"/>
        <v>35</v>
      </c>
      <c r="B39" s="156">
        <v>110100</v>
      </c>
      <c r="C39" s="157">
        <f t="shared" si="0"/>
        <v>1549</v>
      </c>
      <c r="D39" s="158">
        <f t="shared" si="7"/>
        <v>3098</v>
      </c>
      <c r="E39" s="157">
        <f t="shared" si="2"/>
        <v>4647</v>
      </c>
      <c r="F39" s="164">
        <f t="shared" si="3"/>
        <v>6196</v>
      </c>
      <c r="G39" s="153">
        <f t="shared" si="4"/>
        <v>4895</v>
      </c>
      <c r="H39" s="154">
        <f t="shared" si="5"/>
        <v>816</v>
      </c>
    </row>
    <row r="40" spans="1:8">
      <c r="A40" s="148">
        <f t="shared" si="6"/>
        <v>36</v>
      </c>
      <c r="B40" s="165">
        <v>115500</v>
      </c>
      <c r="C40" s="155">
        <f>+ROUND(B40*0.0469*0.3,0)</f>
        <v>1625</v>
      </c>
      <c r="D40" s="151">
        <f t="shared" si="7"/>
        <v>3250</v>
      </c>
      <c r="E40" s="151">
        <f t="shared" si="2"/>
        <v>4875</v>
      </c>
      <c r="F40" s="152">
        <f t="shared" si="3"/>
        <v>6500</v>
      </c>
      <c r="G40" s="160">
        <f t="shared" si="4"/>
        <v>5135</v>
      </c>
      <c r="H40" s="161">
        <f t="shared" si="5"/>
        <v>856</v>
      </c>
    </row>
    <row r="41" spans="1:8">
      <c r="A41" s="148">
        <f t="shared" si="6"/>
        <v>37</v>
      </c>
      <c r="B41" s="165">
        <v>120900</v>
      </c>
      <c r="C41" s="155">
        <f t="shared" si="0"/>
        <v>1701</v>
      </c>
      <c r="D41" s="151">
        <f t="shared" si="7"/>
        <v>3402</v>
      </c>
      <c r="E41" s="151">
        <f t="shared" si="2"/>
        <v>5103</v>
      </c>
      <c r="F41" s="152">
        <f t="shared" si="3"/>
        <v>6804</v>
      </c>
      <c r="G41" s="153">
        <f t="shared" si="4"/>
        <v>5375</v>
      </c>
      <c r="H41" s="154">
        <f t="shared" si="5"/>
        <v>896</v>
      </c>
    </row>
    <row r="42" spans="1:8">
      <c r="A42" s="148">
        <f t="shared" si="6"/>
        <v>38</v>
      </c>
      <c r="B42" s="149">
        <v>126300</v>
      </c>
      <c r="C42" s="155">
        <f t="shared" si="0"/>
        <v>1777</v>
      </c>
      <c r="D42" s="151">
        <f t="shared" si="7"/>
        <v>3554</v>
      </c>
      <c r="E42" s="151">
        <f t="shared" si="2"/>
        <v>5331</v>
      </c>
      <c r="F42" s="152">
        <f t="shared" si="3"/>
        <v>7108</v>
      </c>
      <c r="G42" s="153">
        <f t="shared" si="4"/>
        <v>5615</v>
      </c>
      <c r="H42" s="154">
        <f t="shared" si="5"/>
        <v>936</v>
      </c>
    </row>
    <row r="43" spans="1:8">
      <c r="A43" s="148">
        <f>+A42+1</f>
        <v>39</v>
      </c>
      <c r="B43" s="149">
        <v>131700</v>
      </c>
      <c r="C43" s="155">
        <f t="shared" si="0"/>
        <v>1853</v>
      </c>
      <c r="D43" s="151">
        <f t="shared" si="7"/>
        <v>3706</v>
      </c>
      <c r="E43" s="151">
        <f t="shared" si="2"/>
        <v>5559</v>
      </c>
      <c r="F43" s="152">
        <f t="shared" si="3"/>
        <v>7412</v>
      </c>
      <c r="G43" s="153">
        <f t="shared" si="4"/>
        <v>5856</v>
      </c>
      <c r="H43" s="154">
        <f t="shared" si="5"/>
        <v>976</v>
      </c>
    </row>
    <row r="44" spans="1:8">
      <c r="A44" s="148">
        <f t="shared" si="6"/>
        <v>40</v>
      </c>
      <c r="B44" s="165">
        <v>137100</v>
      </c>
      <c r="C44" s="155">
        <f t="shared" si="0"/>
        <v>1929</v>
      </c>
      <c r="D44" s="151">
        <f t="shared" si="7"/>
        <v>3858</v>
      </c>
      <c r="E44" s="151">
        <f t="shared" si="2"/>
        <v>5787</v>
      </c>
      <c r="F44" s="152">
        <f t="shared" si="3"/>
        <v>7716</v>
      </c>
      <c r="G44" s="153">
        <f t="shared" si="4"/>
        <v>6096</v>
      </c>
      <c r="H44" s="154">
        <f t="shared" si="5"/>
        <v>1016</v>
      </c>
    </row>
    <row r="45" spans="1:8">
      <c r="A45" s="148">
        <f t="shared" si="6"/>
        <v>41</v>
      </c>
      <c r="B45" s="165">
        <v>142500</v>
      </c>
      <c r="C45" s="155">
        <f>+ROUND(B45*0.0469*0.3,0)</f>
        <v>2005</v>
      </c>
      <c r="D45" s="151">
        <f t="shared" si="7"/>
        <v>4010</v>
      </c>
      <c r="E45" s="151">
        <f t="shared" si="2"/>
        <v>6015</v>
      </c>
      <c r="F45" s="152">
        <f t="shared" si="3"/>
        <v>8020</v>
      </c>
      <c r="G45" s="153">
        <f t="shared" si="4"/>
        <v>6336</v>
      </c>
      <c r="H45" s="154">
        <f t="shared" si="5"/>
        <v>1056</v>
      </c>
    </row>
    <row r="46" spans="1:8">
      <c r="A46" s="148">
        <f t="shared" si="6"/>
        <v>42</v>
      </c>
      <c r="B46" s="149">
        <v>147900</v>
      </c>
      <c r="C46" s="155">
        <f t="shared" si="0"/>
        <v>2081</v>
      </c>
      <c r="D46" s="151">
        <f t="shared" si="7"/>
        <v>4162</v>
      </c>
      <c r="E46" s="151">
        <f t="shared" si="2"/>
        <v>6243</v>
      </c>
      <c r="F46" s="152">
        <f t="shared" si="3"/>
        <v>8324</v>
      </c>
      <c r="G46" s="153">
        <f t="shared" si="4"/>
        <v>6576</v>
      </c>
      <c r="H46" s="154">
        <f t="shared" si="5"/>
        <v>1096</v>
      </c>
    </row>
    <row r="47" spans="1:8">
      <c r="A47" s="141">
        <f>+A46+1</f>
        <v>43</v>
      </c>
      <c r="B47" s="156">
        <v>150000</v>
      </c>
      <c r="C47" s="157">
        <f t="shared" si="0"/>
        <v>2111</v>
      </c>
      <c r="D47" s="158">
        <f t="shared" si="7"/>
        <v>4222</v>
      </c>
      <c r="E47" s="158">
        <f t="shared" si="2"/>
        <v>6333</v>
      </c>
      <c r="F47" s="159">
        <f t="shared" si="3"/>
        <v>8444</v>
      </c>
      <c r="G47" s="146">
        <f t="shared" si="4"/>
        <v>6669</v>
      </c>
      <c r="H47" s="147">
        <f t="shared" si="5"/>
        <v>1112</v>
      </c>
    </row>
    <row r="48" spans="1:8">
      <c r="A48" s="148">
        <f t="shared" si="6"/>
        <v>44</v>
      </c>
      <c r="B48" s="165">
        <v>156400</v>
      </c>
      <c r="C48" s="155">
        <f>+ROUND(B48*0.0469*0.3,0)</f>
        <v>2201</v>
      </c>
      <c r="D48" s="151">
        <f t="shared" si="7"/>
        <v>4402</v>
      </c>
      <c r="E48" s="151">
        <f t="shared" si="2"/>
        <v>6603</v>
      </c>
      <c r="F48" s="152">
        <f t="shared" si="3"/>
        <v>8804</v>
      </c>
      <c r="G48" s="160">
        <f t="shared" si="4"/>
        <v>6954</v>
      </c>
      <c r="H48" s="161">
        <f t="shared" si="5"/>
        <v>1159</v>
      </c>
    </row>
    <row r="49" spans="1:8">
      <c r="A49" s="148">
        <f t="shared" si="6"/>
        <v>45</v>
      </c>
      <c r="B49" s="165">
        <v>162800</v>
      </c>
      <c r="C49" s="155">
        <f t="shared" si="0"/>
        <v>2291</v>
      </c>
      <c r="D49" s="151">
        <f t="shared" si="7"/>
        <v>4582</v>
      </c>
      <c r="E49" s="151">
        <f t="shared" si="2"/>
        <v>6873</v>
      </c>
      <c r="F49" s="152">
        <f t="shared" si="3"/>
        <v>9164</v>
      </c>
      <c r="G49" s="153">
        <f t="shared" si="4"/>
        <v>7238</v>
      </c>
      <c r="H49" s="154">
        <f t="shared" si="5"/>
        <v>1206</v>
      </c>
    </row>
    <row r="50" spans="1:8">
      <c r="A50" s="148">
        <f t="shared" si="6"/>
        <v>46</v>
      </c>
      <c r="B50" s="149">
        <v>169200</v>
      </c>
      <c r="C50" s="155">
        <f t="shared" si="0"/>
        <v>2381</v>
      </c>
      <c r="D50" s="151">
        <f t="shared" si="7"/>
        <v>4762</v>
      </c>
      <c r="E50" s="151">
        <f t="shared" si="2"/>
        <v>7143</v>
      </c>
      <c r="F50" s="152">
        <f t="shared" si="3"/>
        <v>9524</v>
      </c>
      <c r="G50" s="153">
        <f t="shared" si="4"/>
        <v>7523</v>
      </c>
      <c r="H50" s="154">
        <f t="shared" si="5"/>
        <v>1254</v>
      </c>
    </row>
    <row r="51" spans="1:8">
      <c r="A51" s="148">
        <f>+A50+1</f>
        <v>47</v>
      </c>
      <c r="B51" s="149">
        <v>175600</v>
      </c>
      <c r="C51" s="155">
        <f t="shared" si="0"/>
        <v>2471</v>
      </c>
      <c r="D51" s="151">
        <f t="shared" si="7"/>
        <v>4942</v>
      </c>
      <c r="E51" s="151">
        <f t="shared" si="2"/>
        <v>7413</v>
      </c>
      <c r="F51" s="152">
        <f t="shared" si="3"/>
        <v>9884</v>
      </c>
      <c r="G51" s="153">
        <f t="shared" si="4"/>
        <v>7807</v>
      </c>
      <c r="H51" s="154">
        <f t="shared" si="5"/>
        <v>1301</v>
      </c>
    </row>
    <row r="52" spans="1:8" ht="16.8" thickBot="1">
      <c r="A52" s="166">
        <f t="shared" si="6"/>
        <v>48</v>
      </c>
      <c r="B52" s="167">
        <v>182000</v>
      </c>
      <c r="C52" s="168">
        <f t="shared" si="0"/>
        <v>2561</v>
      </c>
      <c r="D52" s="169">
        <f t="shared" si="7"/>
        <v>5122</v>
      </c>
      <c r="E52" s="169">
        <f t="shared" si="2"/>
        <v>7683</v>
      </c>
      <c r="F52" s="170">
        <f t="shared" si="3"/>
        <v>10244</v>
      </c>
      <c r="G52" s="171">
        <f t="shared" si="4"/>
        <v>8092</v>
      </c>
      <c r="H52" s="172">
        <f t="shared" si="5"/>
        <v>1349</v>
      </c>
    </row>
    <row r="53" spans="1:8">
      <c r="A53" s="173" t="s">
        <v>38</v>
      </c>
      <c r="B53" s="173"/>
      <c r="C53" s="173"/>
      <c r="D53" s="173"/>
      <c r="E53" s="173"/>
      <c r="F53" s="173"/>
      <c r="G53" s="173"/>
      <c r="H53" s="174" t="s">
        <v>39</v>
      </c>
    </row>
    <row r="54" spans="1:8">
      <c r="A54" s="173"/>
      <c r="B54" s="173"/>
      <c r="C54" s="173"/>
      <c r="D54" s="173"/>
      <c r="E54" s="173"/>
      <c r="F54" s="173"/>
      <c r="G54" s="173"/>
      <c r="H54" s="174"/>
    </row>
  </sheetData>
  <mergeCells count="5">
    <mergeCell ref="A3:A4"/>
    <mergeCell ref="B3:B4"/>
    <mergeCell ref="C3:F3"/>
    <mergeCell ref="G3:G4"/>
    <mergeCell ref="H3:H4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保費計算(含健保)</vt:lpstr>
      <vt:lpstr>級距</vt:lpstr>
      <vt:lpstr>勞保保額分級分攤表</vt:lpstr>
      <vt:lpstr>勞工退休金月提繳工資分級表</vt:lpstr>
      <vt:lpstr>健保保額分級分攤表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2015-10-20T07:33:14Z</dcterms:created>
  <dcterms:modified xsi:type="dcterms:W3CDTF">2020-02-12T05:12:36Z</dcterms:modified>
</cp:coreProperties>
</file>